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PPZO~1\AppData\Local\Temp\scp53725\usr\home\bridzsakademia\www\versenyeredmenyek\"/>
    </mc:Choice>
  </mc:AlternateContent>
  <bookViews>
    <workbookView xWindow="0" yWindow="0" windowWidth="19200" windowHeight="7185" tabRatio="915" firstSheet="1" activeTab="6"/>
  </bookViews>
  <sheets>
    <sheet name="Alapszakasz_mérkőzések" sheetId="1" r:id="rId1"/>
    <sheet name="Alapszakasz_kereszttábla" sheetId="2" r:id="rId2"/>
    <sheet name="Alapszakasz_végeredmény" sheetId="3" r:id="rId3"/>
    <sheet name="Csapatok" sheetId="6" r:id="rId4"/>
    <sheet name="Rájátszás_mérkőzések" sheetId="5" r:id="rId5"/>
    <sheet name="Rájátszás_kereszttábla" sheetId="4" r:id="rId6"/>
    <sheet name="Rájátszás_aktuális állás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B17" i="4" l="1"/>
  <c r="E14" i="4"/>
  <c r="G15" i="4"/>
  <c r="C19" i="4"/>
  <c r="D18" i="4"/>
  <c r="F16" i="4"/>
  <c r="G5" i="4" l="1"/>
  <c r="D8" i="4"/>
  <c r="F3" i="4"/>
  <c r="B7" i="4"/>
  <c r="D19" i="4" l="1"/>
  <c r="G16" i="4"/>
  <c r="B18" i="4" l="1"/>
  <c r="F14" i="4"/>
  <c r="E5" i="4" l="1"/>
  <c r="D6" i="4"/>
  <c r="E15" i="4" l="1"/>
  <c r="C17" i="4"/>
  <c r="B19" i="4" l="1"/>
  <c r="G14" i="4"/>
  <c r="C18" i="4" l="1"/>
  <c r="F15" i="4"/>
  <c r="E16" i="4" l="1"/>
  <c r="D17" i="4"/>
  <c r="G3" i="4"/>
  <c r="B8" i="4"/>
  <c r="F4" i="4" l="1"/>
  <c r="C7" i="4"/>
  <c r="I22" i="4" l="1"/>
  <c r="I20" i="4"/>
  <c r="I9" i="4"/>
  <c r="F19" i="4"/>
  <c r="G18" i="4"/>
  <c r="E19" i="4"/>
  <c r="G17" i="4"/>
  <c r="E18" i="4"/>
  <c r="F17" i="4"/>
  <c r="I18" i="4"/>
  <c r="I7" i="4"/>
  <c r="I17" i="4"/>
  <c r="I6" i="4"/>
  <c r="I8" i="4"/>
  <c r="I19" i="4"/>
  <c r="F8" i="4"/>
  <c r="G7" i="4"/>
  <c r="E8" i="4"/>
  <c r="G6" i="4"/>
  <c r="E7" i="4"/>
  <c r="F6" i="4"/>
  <c r="C20" i="3"/>
  <c r="I16" i="4" l="1"/>
  <c r="C16" i="4"/>
  <c r="D15" i="4"/>
  <c r="B16" i="4"/>
  <c r="D14" i="4"/>
  <c r="B5" i="4"/>
  <c r="B4" i="4"/>
  <c r="I3" i="4"/>
  <c r="D3" i="4"/>
  <c r="C3" i="4"/>
  <c r="C10" i="3"/>
  <c r="I9" i="2"/>
  <c r="N7" i="2" l="1"/>
  <c r="N5" i="2"/>
  <c r="M6" i="2"/>
  <c r="M5" i="2"/>
  <c r="M4" i="2"/>
  <c r="M7" i="2"/>
  <c r="M3" i="2"/>
  <c r="M2" i="2"/>
  <c r="N14" i="2" l="1"/>
  <c r="N13" i="2"/>
  <c r="M16" i="2"/>
  <c r="N17" i="2"/>
  <c r="N12" i="2"/>
  <c r="M15" i="2"/>
  <c r="B16" i="2" l="1"/>
  <c r="G14" i="2" l="1"/>
  <c r="G12" i="2"/>
  <c r="M12" i="2" s="1"/>
  <c r="O12" i="2" s="1"/>
  <c r="F12" i="2"/>
  <c r="F15" i="2"/>
  <c r="N15" i="2" s="1"/>
  <c r="E16" i="2"/>
  <c r="N16" i="2" s="1"/>
  <c r="D17" i="2"/>
  <c r="B17" i="2"/>
  <c r="M17" i="2" s="1"/>
  <c r="G13" i="2"/>
  <c r="F14" i="2"/>
  <c r="C17" i="2"/>
  <c r="D16" i="2"/>
  <c r="C16" i="2"/>
  <c r="F13" i="2"/>
  <c r="E17" i="2" l="1"/>
  <c r="G15" i="2"/>
  <c r="G16" i="2" l="1"/>
  <c r="F17" i="2"/>
  <c r="C2" i="2" l="1"/>
  <c r="D2" i="2"/>
  <c r="E2" i="2"/>
  <c r="Q5" i="1" l="1"/>
  <c r="Q6" i="1"/>
  <c r="Q8" i="1"/>
  <c r="Q9" i="1"/>
  <c r="Q10" i="1"/>
  <c r="Q12" i="1"/>
  <c r="Q13" i="1"/>
  <c r="Q14" i="1"/>
  <c r="Q16" i="1"/>
  <c r="Q17" i="1"/>
  <c r="Q18" i="1"/>
  <c r="Q20" i="1"/>
  <c r="Q21" i="1"/>
  <c r="Q22" i="1"/>
  <c r="Q4" i="1"/>
  <c r="H5" i="1"/>
  <c r="H6" i="1"/>
  <c r="H8" i="1"/>
  <c r="H9" i="1"/>
  <c r="H10" i="1"/>
  <c r="H12" i="1"/>
  <c r="H13" i="1"/>
  <c r="H14" i="1"/>
  <c r="H16" i="1"/>
  <c r="H17" i="1"/>
  <c r="H18" i="1"/>
  <c r="H20" i="1"/>
  <c r="H21" i="1"/>
  <c r="H22" i="1"/>
  <c r="H4" i="1"/>
  <c r="G4" i="4" l="1"/>
  <c r="F5" i="4"/>
  <c r="C8" i="4"/>
  <c r="B6" i="4"/>
  <c r="E3" i="4"/>
  <c r="D7" i="4"/>
  <c r="C6" i="4"/>
  <c r="B15" i="4" l="1"/>
  <c r="C14" i="4"/>
  <c r="C5" i="4"/>
  <c r="D4" i="4"/>
  <c r="Q5" i="5" l="1"/>
  <c r="Q6" i="5"/>
  <c r="Q8" i="5"/>
  <c r="Q9" i="5"/>
  <c r="Q10" i="5"/>
  <c r="Q12" i="5"/>
  <c r="Q13" i="5"/>
  <c r="Q14" i="5"/>
  <c r="Q4" i="5"/>
  <c r="H8" i="5"/>
  <c r="H9" i="5"/>
  <c r="H10" i="5"/>
  <c r="H12" i="5"/>
  <c r="H13" i="5"/>
  <c r="H14" i="5"/>
  <c r="H5" i="5"/>
  <c r="H6" i="5"/>
  <c r="H4" i="5"/>
  <c r="D12" i="2" l="1"/>
  <c r="C14" i="2" l="1"/>
  <c r="M14" i="2" s="1"/>
  <c r="D13" i="2"/>
  <c r="M13" i="2" s="1"/>
  <c r="E7" i="2"/>
  <c r="G5" i="2"/>
  <c r="C4" i="2"/>
  <c r="N4" i="2" s="1"/>
  <c r="D3" i="2"/>
  <c r="N3" i="2" s="1"/>
  <c r="B6" i="2"/>
  <c r="N6" i="2" s="1"/>
  <c r="F2" i="2"/>
  <c r="N2" i="2" s="1"/>
  <c r="G2" i="2"/>
  <c r="E13" i="2"/>
  <c r="C15" i="2"/>
  <c r="E3" i="2"/>
  <c r="C5" i="2"/>
  <c r="F4" i="2"/>
  <c r="D6" i="2"/>
  <c r="B7" i="2"/>
  <c r="B15" i="2"/>
  <c r="E12" i="2"/>
  <c r="C6" i="2"/>
  <c r="F3" i="2"/>
  <c r="G4" i="2"/>
  <c r="D7" i="2"/>
  <c r="B5" i="2"/>
  <c r="C12" i="2"/>
  <c r="B13" i="2"/>
  <c r="B14" i="2"/>
  <c r="E14" i="2"/>
  <c r="D15" i="2"/>
  <c r="C7" i="2"/>
  <c r="G3" i="2"/>
  <c r="B4" i="2"/>
  <c r="F5" i="2"/>
  <c r="E6" i="2"/>
  <c r="N8" i="2" l="1"/>
  <c r="G6" i="2"/>
  <c r="I14" i="4" s="1"/>
  <c r="F7" i="2"/>
  <c r="I5" i="4" s="1"/>
  <c r="E4" i="2"/>
  <c r="I4" i="2" s="1"/>
  <c r="D5" i="2"/>
  <c r="I5" i="2" s="1"/>
  <c r="M8" i="2" l="1"/>
  <c r="O15" i="2"/>
  <c r="I15" i="4"/>
  <c r="O16" i="2"/>
  <c r="O6" i="2"/>
  <c r="O14" i="2"/>
  <c r="O7" i="2"/>
  <c r="N18" i="2"/>
  <c r="O13" i="2"/>
  <c r="O17" i="2"/>
  <c r="M18" i="2"/>
  <c r="H16" i="4"/>
  <c r="I6" i="2"/>
  <c r="C6" i="3" s="1"/>
  <c r="O18" i="2" l="1"/>
  <c r="O5" i="2"/>
  <c r="O4" i="2"/>
  <c r="H6" i="4"/>
  <c r="J6" i="4" s="1"/>
  <c r="C4" i="7" s="1"/>
  <c r="H8" i="4"/>
  <c r="J8" i="4" s="1"/>
  <c r="C3" i="7" s="1"/>
  <c r="I12" i="2" l="1"/>
  <c r="K12" i="2" s="1"/>
  <c r="I7" i="2" l="1"/>
  <c r="C5" i="3" s="1"/>
  <c r="K7" i="2" l="1"/>
  <c r="C7" i="3" l="1"/>
  <c r="H19" i="4" l="1"/>
  <c r="J19" i="4" s="1"/>
  <c r="C15" i="7" s="1"/>
  <c r="H18" i="4"/>
  <c r="J18" i="4" s="1"/>
  <c r="C17" i="7" s="1"/>
  <c r="H17" i="4"/>
  <c r="J17" i="4" s="1"/>
  <c r="C16" i="7" s="1"/>
  <c r="H15" i="4"/>
  <c r="J15" i="4" s="1"/>
  <c r="C14" i="7" s="1"/>
  <c r="H14" i="4"/>
  <c r="H7" i="4"/>
  <c r="J7" i="4" s="1"/>
  <c r="C5" i="7" s="1"/>
  <c r="H5" i="4"/>
  <c r="J5" i="4" s="1"/>
  <c r="C8" i="7" s="1"/>
  <c r="H4" i="4"/>
  <c r="H3" i="4"/>
  <c r="J3" i="4" s="1"/>
  <c r="C7" i="7" s="1"/>
  <c r="J14" i="4" l="1"/>
  <c r="C13" i="7" s="1"/>
  <c r="H20" i="4"/>
  <c r="H21" i="4" s="1"/>
  <c r="H9" i="4"/>
  <c r="H10" i="4" s="1"/>
  <c r="I17" i="2" l="1"/>
  <c r="C17" i="3" s="1"/>
  <c r="I16" i="2"/>
  <c r="C14" i="3" s="1"/>
  <c r="I15" i="2"/>
  <c r="I14" i="2"/>
  <c r="C13" i="3" s="1"/>
  <c r="I13" i="2"/>
  <c r="C15" i="3" s="1"/>
  <c r="C8" i="3"/>
  <c r="K4" i="2"/>
  <c r="K14" i="2" l="1"/>
  <c r="C18" i="3"/>
  <c r="C16" i="3"/>
  <c r="K15" i="2"/>
  <c r="K17" i="2"/>
  <c r="K16" i="2"/>
  <c r="K13" i="2"/>
  <c r="K6" i="2"/>
  <c r="K5" i="2"/>
  <c r="I18" i="2"/>
  <c r="I19" i="2" s="1"/>
  <c r="C19" i="3" l="1"/>
  <c r="B3" i="2"/>
  <c r="I3" i="2" s="1"/>
  <c r="K3" i="2" l="1"/>
  <c r="C4" i="3"/>
  <c r="I2" i="2" l="1"/>
  <c r="O3" i="2"/>
  <c r="I4" i="4"/>
  <c r="J4" i="4" s="1"/>
  <c r="C6" i="7" s="1"/>
  <c r="C3" i="3" l="1"/>
  <c r="C9" i="3" s="1"/>
  <c r="K2" i="2"/>
  <c r="I8" i="2"/>
  <c r="J9" i="4"/>
  <c r="C9" i="7"/>
  <c r="J16" i="4"/>
  <c r="C18" i="7" s="1"/>
  <c r="O2" i="2"/>
  <c r="O8" i="2" s="1"/>
  <c r="J20" i="4" l="1"/>
  <c r="J22" i="4" s="1"/>
  <c r="C19" i="7"/>
  <c r="C22" i="7" s="1"/>
</calcChain>
</file>

<file path=xl/sharedStrings.xml><?xml version="1.0" encoding="utf-8"?>
<sst xmlns="http://schemas.openxmlformats.org/spreadsheetml/2006/main" count="410" uniqueCount="175">
  <si>
    <t>Hazai</t>
  </si>
  <si>
    <t>Vendég</t>
  </si>
  <si>
    <t>VP-Hazai</t>
  </si>
  <si>
    <t>VP-Vendég</t>
  </si>
  <si>
    <t>Imp</t>
  </si>
  <si>
    <t>SUM</t>
  </si>
  <si>
    <t>VP SUM</t>
  </si>
  <si>
    <t>Sum</t>
  </si>
  <si>
    <t>Hely</t>
  </si>
  <si>
    <t>Név</t>
  </si>
  <si>
    <t>VP</t>
  </si>
  <si>
    <t>Össz VP</t>
  </si>
  <si>
    <t>zsuzsanna.kovacsch@gmail.com</t>
  </si>
  <si>
    <t>Alvinczy Kati</t>
  </si>
  <si>
    <t>Várnai Erzsi</t>
  </si>
  <si>
    <t>Nagy Ildi</t>
  </si>
  <si>
    <t>Kovács Zsuzsa</t>
  </si>
  <si>
    <t>Csapatnév</t>
  </si>
  <si>
    <t>BBO</t>
  </si>
  <si>
    <t>RÁJÁTSZÁS</t>
  </si>
  <si>
    <t>Mérkőzések</t>
  </si>
  <si>
    <t>Átlag</t>
  </si>
  <si>
    <t>AQUA</t>
  </si>
  <si>
    <t>VP továbbvitel azonos ház</t>
  </si>
  <si>
    <t>VP továbbvitel másik ház</t>
  </si>
  <si>
    <t>Summa</t>
  </si>
  <si>
    <t>c/o 2</t>
  </si>
  <si>
    <t>c/o 1</t>
  </si>
  <si>
    <t>Azonos ház</t>
  </si>
  <si>
    <t>Másik ház</t>
  </si>
  <si>
    <t>Vécsei Kati</t>
  </si>
  <si>
    <t>Staniszewski Witold</t>
  </si>
  <si>
    <t>Lipcsei János</t>
  </si>
  <si>
    <t>Keszmann Gábor</t>
  </si>
  <si>
    <t>StWit</t>
  </si>
  <si>
    <t>lipcseij5@gmail.com</t>
  </si>
  <si>
    <t>1. for.</t>
  </si>
  <si>
    <t>2. for.</t>
  </si>
  <si>
    <t>3. for.</t>
  </si>
  <si>
    <t>4. for.</t>
  </si>
  <si>
    <t>5. for.</t>
  </si>
  <si>
    <t>Nagyszlemmház</t>
  </si>
  <si>
    <t>Kisszlemmház</t>
  </si>
  <si>
    <t>Egyik pár :)</t>
  </si>
  <si>
    <t>Másik pár :)</t>
  </si>
  <si>
    <t>Csapatkapitány</t>
  </si>
  <si>
    <t>Speedygirl</t>
  </si>
  <si>
    <t>Speedy 4</t>
  </si>
  <si>
    <t>Evarnai</t>
  </si>
  <si>
    <t>Lipi5</t>
  </si>
  <si>
    <t>Keszi1</t>
  </si>
  <si>
    <t>Akatal</t>
  </si>
  <si>
    <t>E-mail kontakt</t>
  </si>
  <si>
    <t>CIRFANDLI</t>
  </si>
  <si>
    <t>FUN</t>
  </si>
  <si>
    <t>ÉVS</t>
  </si>
  <si>
    <t>NON</t>
  </si>
  <si>
    <t>SZL</t>
  </si>
  <si>
    <t>AQU</t>
  </si>
  <si>
    <t>SPE</t>
  </si>
  <si>
    <t>CIR</t>
  </si>
  <si>
    <t>dbs@cpa.hu</t>
  </si>
  <si>
    <t xml:space="preserve">Marton Kati </t>
  </si>
  <si>
    <t>kmarton</t>
  </si>
  <si>
    <t>kati4849</t>
  </si>
  <si>
    <t>Pintér Ágnes</t>
  </si>
  <si>
    <t>holabda54</t>
  </si>
  <si>
    <t>Siklóssyné Pesthy Márta</t>
  </si>
  <si>
    <t>Marta110</t>
  </si>
  <si>
    <t>Tihanyiné Hős Ágnes</t>
  </si>
  <si>
    <t>hosagi</t>
  </si>
  <si>
    <t>szilard@ecom.hu</t>
  </si>
  <si>
    <t>Szilágyi Szilárd</t>
  </si>
  <si>
    <t>szilard48</t>
  </si>
  <si>
    <t>Szilágyiné Gál Éva</t>
  </si>
  <si>
    <t>Bakfu</t>
  </si>
  <si>
    <t>Farkas Ágota</t>
  </si>
  <si>
    <t>Fagota54</t>
  </si>
  <si>
    <t>Hegedűs Miklós</t>
  </si>
  <si>
    <t>Hmiklos11</t>
  </si>
  <si>
    <t>csavasne.m@gmail.hu</t>
  </si>
  <si>
    <t>Csávásné Mari</t>
  </si>
  <si>
    <t>Csacso66</t>
  </si>
  <si>
    <t>Hegyi Júlia</t>
  </si>
  <si>
    <t>Julo54</t>
  </si>
  <si>
    <t>Fazekas Márta</t>
  </si>
  <si>
    <t>Fazeek</t>
  </si>
  <si>
    <t>Kiskőszegi Andrea</t>
  </si>
  <si>
    <t>Kiskoszegi</t>
  </si>
  <si>
    <t>pusztaiolga@yahoo.com</t>
  </si>
  <si>
    <t>Pusztai Olga</t>
  </si>
  <si>
    <t>Po828</t>
  </si>
  <si>
    <t>Gaál Judit</t>
  </si>
  <si>
    <t>Judit1961</t>
  </si>
  <si>
    <t>Takács Andi</t>
  </si>
  <si>
    <t>Mucuska</t>
  </si>
  <si>
    <t>Grosch Mari</t>
  </si>
  <si>
    <t>Demaja</t>
  </si>
  <si>
    <t>ildiko.balasi@gmail.com</t>
  </si>
  <si>
    <t>Balasi Ildikó</t>
  </si>
  <si>
    <t>Pepinke</t>
  </si>
  <si>
    <t>Konkoly Andi</t>
  </si>
  <si>
    <t>Brownie70</t>
  </si>
  <si>
    <t>Mészégető Laci</t>
  </si>
  <si>
    <t>Boti2</t>
  </si>
  <si>
    <t>Rozovits Zoli</t>
  </si>
  <si>
    <t>olasz</t>
  </si>
  <si>
    <t>kalman.ferenc.j@gmail.com</t>
  </si>
  <si>
    <t>Kálmán Ferenc</t>
  </si>
  <si>
    <t>Ferenck50</t>
  </si>
  <si>
    <t>Bankó Mihály</t>
  </si>
  <si>
    <t>Bmycene</t>
  </si>
  <si>
    <t>Faragó Judit</t>
  </si>
  <si>
    <t>Faragoj</t>
  </si>
  <si>
    <t>Pintér Judit</t>
  </si>
  <si>
    <t>Pinterj</t>
  </si>
  <si>
    <t>globalhaz@gmail.com</t>
  </si>
  <si>
    <t>Palotás István</t>
  </si>
  <si>
    <t>Double1985</t>
  </si>
  <si>
    <t>Baranyai Zoltán</t>
  </si>
  <si>
    <t>Barkasz69</t>
  </si>
  <si>
    <t>Felleg Zoltán</t>
  </si>
  <si>
    <t>Zfelleg</t>
  </si>
  <si>
    <t>Meszleny Gábor</t>
  </si>
  <si>
    <t>Megabor</t>
  </si>
  <si>
    <t>Varga Hajni</t>
  </si>
  <si>
    <t>Hoiny</t>
  </si>
  <si>
    <t>Veress Hédi</t>
  </si>
  <si>
    <t>Vhaydee</t>
  </si>
  <si>
    <t>Kovács Ági</t>
  </si>
  <si>
    <t>cirinke</t>
  </si>
  <si>
    <t>Horváth Krisztina</t>
  </si>
  <si>
    <t>HKriszti</t>
  </si>
  <si>
    <t>ismolnar@gmail.com</t>
  </si>
  <si>
    <t>Molnár István</t>
  </si>
  <si>
    <t>moli53</t>
  </si>
  <si>
    <t>Takács Márta</t>
  </si>
  <si>
    <t>Tamarik</t>
  </si>
  <si>
    <t>Baranyai Péter</t>
  </si>
  <si>
    <t>Kári Mari</t>
  </si>
  <si>
    <t>vargahajnus@gmail.com</t>
  </si>
  <si>
    <t>baranyai96</t>
  </si>
  <si>
    <t>marcsika50</t>
  </si>
  <si>
    <t>laszlo.foldesy@dorsum.eu</t>
  </si>
  <si>
    <t>Földesy László</t>
  </si>
  <si>
    <t>Flaszlo56</t>
  </si>
  <si>
    <t>Bozó István</t>
  </si>
  <si>
    <t>Bi1</t>
  </si>
  <si>
    <t>Földesi Csenge</t>
  </si>
  <si>
    <t>Cseniheart</t>
  </si>
  <si>
    <t>Major Gyula</t>
  </si>
  <si>
    <t>magyula</t>
  </si>
  <si>
    <t>PIMM</t>
  </si>
  <si>
    <t>Besorolás</t>
  </si>
  <si>
    <t>SZLEMMELÍRTÓK</t>
  </si>
  <si>
    <t>NYUSZIK</t>
  </si>
  <si>
    <t>MM GROUP</t>
  </si>
  <si>
    <t>LIMA</t>
  </si>
  <si>
    <t>NONAME</t>
  </si>
  <si>
    <t>ALMA MATER</t>
  </si>
  <si>
    <t>SPEEDYGIRL</t>
  </si>
  <si>
    <t>FUNNY TABBIES</t>
  </si>
  <si>
    <t>ÉVSZÁM</t>
  </si>
  <si>
    <t>MMG</t>
  </si>
  <si>
    <t>LIM</t>
  </si>
  <si>
    <t>NYU</t>
  </si>
  <si>
    <t>TAPSI HAPSI CSOPORT</t>
  </si>
  <si>
    <t>KOCKÁSFÜLŰ NYÚL CSOPORT</t>
  </si>
  <si>
    <t>ALM</t>
  </si>
  <si>
    <t>PIM</t>
  </si>
  <si>
    <t>Alapszakasz végeredmény</t>
  </si>
  <si>
    <t>SPEE</t>
  </si>
  <si>
    <t>NAGYSZLEMM</t>
  </si>
  <si>
    <t>KISSZLEMM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</si>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</sst>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9.5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9"/>
      <color theme="1"/>
      <name val="Calibri"/>
      <family val="2"/>
      <charset val="238"/>
      <scheme val="minor"/>
    </font>
    <font>
      <b/>
      <sz val="1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21"/>
      <color theme="1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textRotation="9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textRotation="90"/>
    </xf>
    <xf numFmtId="0" fontId="8" fillId="0" borderId="0" xfId="0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1" fillId="0" borderId="1" xfId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/>
    </xf>
    <xf numFmtId="0" fontId="8" fillId="9" borderId="1" xfId="0" applyNumberFormat="1" applyFont="1" applyFill="1" applyBorder="1" applyAlignment="1">
      <alignment horizontal="center"/>
    </xf>
    <xf numFmtId="0" fontId="8" fillId="1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8" fillId="10" borderId="1" xfId="0" applyNumberFormat="1" applyFont="1" applyFill="1" applyBorder="1" applyAlignment="1">
      <alignment horizontal="center" vertical="center"/>
    </xf>
    <xf numFmtId="0" fontId="8" fillId="9" borderId="1" xfId="0" applyNumberFormat="1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10" borderId="10" xfId="0" applyNumberFormat="1" applyFont="1" applyFill="1" applyBorder="1" applyAlignment="1">
      <alignment horizontal="center" vertical="center"/>
    </xf>
    <xf numFmtId="0" fontId="8" fillId="9" borderId="10" xfId="0" applyNumberFormat="1" applyFont="1" applyFill="1" applyBorder="1" applyAlignment="1">
      <alignment horizontal="center" vertical="center"/>
    </xf>
    <xf numFmtId="0" fontId="8" fillId="8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3" borderId="10" xfId="0" applyNumberFormat="1" applyFont="1" applyFill="1" applyBorder="1" applyAlignment="1">
      <alignment horizontal="center" vertical="center"/>
    </xf>
    <xf numFmtId="0" fontId="1" fillId="6" borderId="10" xfId="0" applyNumberFormat="1" applyFont="1" applyFill="1" applyBorder="1" applyAlignment="1">
      <alignment horizontal="center" vertical="center"/>
    </xf>
    <xf numFmtId="0" fontId="1" fillId="7" borderId="10" xfId="0" applyNumberFormat="1" applyFont="1" applyFill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13" fillId="18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378950</xdr:colOff>
      <xdr:row>2</xdr:row>
      <xdr:rowOff>327744</xdr:rowOff>
    </xdr:from>
    <xdr:to>
      <xdr:col>7</xdr:col>
      <xdr:colOff>286773</xdr:colOff>
      <xdr:row>8</xdr:row>
      <xdr:rowOff>51212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2256" y="921776"/>
          <a:ext cx="1751372" cy="1751371"/>
        </a:xfrm>
        <a:prstGeom prst="rect">
          <a:avLst/>
        </a:prstGeom>
      </xdr:spPr>
    </xdr:pic>
    <xdr:clientData/>
  </xdr:twoCellAnchor>
  <xdr:twoCellAnchor editAs="oneCell">
    <xdr:from>
      <xdr:col>5</xdr:col>
      <xdr:colOff>81932</xdr:colOff>
      <xdr:row>10</xdr:row>
      <xdr:rowOff>224009</xdr:rowOff>
    </xdr:from>
    <xdr:to>
      <xdr:col>7</xdr:col>
      <xdr:colOff>0</xdr:colOff>
      <xdr:row>17</xdr:row>
      <xdr:rowOff>120855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9755" y="3235138"/>
          <a:ext cx="1147100" cy="2180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350184</xdr:colOff>
      <xdr:row>12</xdr:row>
      <xdr:rowOff>28015</xdr:rowOff>
    </xdr:from>
    <xdr:to>
      <xdr:col>3</xdr:col>
      <xdr:colOff>576085</xdr:colOff>
      <xdr:row>12</xdr:row>
      <xdr:rowOff>308163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206" y="4132169"/>
          <a:ext cx="225901" cy="28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294154</xdr:colOff>
      <xdr:row>13</xdr:row>
      <xdr:rowOff>14007</xdr:rowOff>
    </xdr:from>
    <xdr:to>
      <xdr:col>3</xdr:col>
      <xdr:colOff>593379</xdr:colOff>
      <xdr:row>13</xdr:row>
      <xdr:rowOff>336177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76" y="4454338"/>
          <a:ext cx="299225" cy="32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350185</xdr:colOff>
      <xdr:row>14</xdr:row>
      <xdr:rowOff>29088</xdr:rowOff>
    </xdr:from>
    <xdr:to>
      <xdr:col>3</xdr:col>
      <xdr:colOff>560295</xdr:colOff>
      <xdr:row>14</xdr:row>
      <xdr:rowOff>314324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207" y="4819603"/>
          <a:ext cx="210110" cy="285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350184</xdr:colOff>
      <xdr:row>2</xdr:row>
      <xdr:rowOff>28015</xdr:rowOff>
    </xdr:from>
    <xdr:ext cx="225901" cy="280148"/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206" y="4132169"/>
          <a:ext cx="225901" cy="28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294154</xdr:colOff>
      <xdr:row>3</xdr:row>
      <xdr:rowOff>14007</xdr:rowOff>
    </xdr:from>
    <xdr:ext cx="299225" cy="322170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76" y="4454338"/>
          <a:ext cx="299225" cy="32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350185</xdr:colOff>
      <xdr:row>4</xdr:row>
      <xdr:rowOff>29088</xdr:rowOff>
    </xdr:from>
    <xdr:ext cx="210110" cy="285236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207" y="4819603"/>
          <a:ext cx="210110" cy="285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util.bridgebase.com/v2/tview.php?t=25985-1619017256&amp;u=ferenck50" TargetMode="External"/><Relationship Id="rId13" Type="http://schemas.openxmlformats.org/officeDocument/2006/relationships/hyperlink" Target="https://webutil.bridgebase.com/v2/tview.php?t=92431-1619627486&amp;u=stwit" TargetMode="External"/><Relationship Id="rId18" Type="http://schemas.openxmlformats.org/officeDocument/2006/relationships/hyperlink" Target="https://webutil.bridgebase.com/v2/tview.php?t=36316-1620057657&amp;u=bmycene" TargetMode="External"/><Relationship Id="rId26" Type="http://schemas.openxmlformats.org/officeDocument/2006/relationships/hyperlink" Target="https://webutil.bridgebase.com/v2/tview.php?t=16999-1620835284&amp;u=akatal" TargetMode="External"/><Relationship Id="rId3" Type="http://schemas.openxmlformats.org/officeDocument/2006/relationships/hyperlink" Target="https://webutil.bridgebase.com/v2/tview.php?t=60928-1618423167&amp;u=Fazeek" TargetMode="External"/><Relationship Id="rId21" Type="http://schemas.openxmlformats.org/officeDocument/2006/relationships/hyperlink" Target="https://webutil.bridgebase.com/v2/tview.php?t=65352-1620324569&amp;u=double1958" TargetMode="External"/><Relationship Id="rId7" Type="http://schemas.openxmlformats.org/officeDocument/2006/relationships/hyperlink" Target="https://webutil.bridgebase.com/v2/tview.php?t=6408-1618848021&amp;u=bakfu" TargetMode="External"/><Relationship Id="rId12" Type="http://schemas.openxmlformats.org/officeDocument/2006/relationships/hyperlink" Target="https://webutil.bridgebase.com/v2/tview.php?t=46929-1619197410&amp;u=bi1" TargetMode="External"/><Relationship Id="rId17" Type="http://schemas.openxmlformats.org/officeDocument/2006/relationships/hyperlink" Target="https://webutil.bridgebase.com/v2/tview.php?t=11716-1619802071&amp;u=evarnai" TargetMode="External"/><Relationship Id="rId25" Type="http://schemas.openxmlformats.org/officeDocument/2006/relationships/hyperlink" Target="https://webutil.bridgebase.com/v2/tview.php?t=15372-1620824413&amp;u=fazeek" TargetMode="External"/><Relationship Id="rId2" Type="http://schemas.openxmlformats.org/officeDocument/2006/relationships/hyperlink" Target="https://webutil.bridgebase.com/v2/tview.php?t=49215-1618329611&amp;u=ferenck50" TargetMode="External"/><Relationship Id="rId16" Type="http://schemas.openxmlformats.org/officeDocument/2006/relationships/hyperlink" Target="https://webutil.bridgebase.com/v2/tview.php?t=11397-1619800215&amp;u=mucuska" TargetMode="External"/><Relationship Id="rId20" Type="http://schemas.openxmlformats.org/officeDocument/2006/relationships/hyperlink" Target="https://webutil.bridgebase.com/v2/tview.php?t=56153-1620237773&amp;u=akatal" TargetMode="External"/><Relationship Id="rId29" Type="http://schemas.openxmlformats.org/officeDocument/2006/relationships/hyperlink" Target="https://webutil.bridgebase.com/v2/tview.php?t=34659-1621008068&amp;u=tamarik" TargetMode="External"/><Relationship Id="rId1" Type="http://schemas.openxmlformats.org/officeDocument/2006/relationships/hyperlink" Target="https://webutil.bridgebase.com/v2/tview.php?t=11443-1617987685&amp;u=barkasz69" TargetMode="External"/><Relationship Id="rId6" Type="http://schemas.openxmlformats.org/officeDocument/2006/relationships/hyperlink" Target="https://webutil.bridgebase.com/v2/tview.php?t=80894-1618595984&amp;u=bi1" TargetMode="External"/><Relationship Id="rId11" Type="http://schemas.openxmlformats.org/officeDocument/2006/relationships/hyperlink" Target="https://webutil.bridgebase.com/v2/tview.php?t=28086-1619027983&amp;u=megabor" TargetMode="External"/><Relationship Id="rId24" Type="http://schemas.openxmlformats.org/officeDocument/2006/relationships/hyperlink" Target="https://webutil.bridgebase.com/v2/tview.php?t=73760-1620406867&amp;u=magyula" TargetMode="External"/><Relationship Id="rId5" Type="http://schemas.openxmlformats.org/officeDocument/2006/relationships/hyperlink" Target="https://webutil.bridgebase.com/v2/tview.php?t=78930-1618585061&amp;u=speedy+4" TargetMode="External"/><Relationship Id="rId15" Type="http://schemas.openxmlformats.org/officeDocument/2006/relationships/hyperlink" Target="https://webutil.bridgebase.com/v2/tview.php?t=93558-1619632987&amp;u=double1958" TargetMode="External"/><Relationship Id="rId23" Type="http://schemas.openxmlformats.org/officeDocument/2006/relationships/hyperlink" Target="https://webutil.bridgebase.com/v2/tview.php?t=73744-1620406824&amp;u=ferenck50" TargetMode="External"/><Relationship Id="rId28" Type="http://schemas.openxmlformats.org/officeDocument/2006/relationships/hyperlink" Target="https://webutil.bridgebase.com/v2/tview.php?t=18674-1620844126&amp;u=pepinke" TargetMode="External"/><Relationship Id="rId10" Type="http://schemas.openxmlformats.org/officeDocument/2006/relationships/hyperlink" Target="https://webutil.bridgebase.com/v2/tview.php?t=26549-1619020876&amp;u=akatal" TargetMode="External"/><Relationship Id="rId19" Type="http://schemas.openxmlformats.org/officeDocument/2006/relationships/hyperlink" Target="https://webutil.bridgebase.com/v2/tview.php?t=55334-1620234007&amp;u=hoiny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ebutil.bridgebase.com/v2/tview.php?t=70184-1618507311&amp;u=olasz" TargetMode="External"/><Relationship Id="rId9" Type="http://schemas.openxmlformats.org/officeDocument/2006/relationships/hyperlink" Target="https://webutil.bridgebase.com/v2/tview.php?t=25936-1619017184&amp;u=hoiny" TargetMode="External"/><Relationship Id="rId14" Type="http://schemas.openxmlformats.org/officeDocument/2006/relationships/hyperlink" Target="https://webutil.bridgebase.com/v2/tview.php?t=93496-1619632842&amp;u=fazeek" TargetMode="External"/><Relationship Id="rId22" Type="http://schemas.openxmlformats.org/officeDocument/2006/relationships/hyperlink" Target="https://webutil.bridgebase.com/v2/tview.php?t=72723-1620400224&amp;u=Speedygirl" TargetMode="External"/><Relationship Id="rId27" Type="http://schemas.openxmlformats.org/officeDocument/2006/relationships/hyperlink" Target="https://webutil.bridgebase.com/v2/tview.php?t=17526-1620838702&amp;u=hosagi" TargetMode="External"/><Relationship Id="rId30" Type="http://schemas.openxmlformats.org/officeDocument/2006/relationships/hyperlink" Target="https://webutil.bridgebase.com/v2/tview.php?t=35133-1621011637&amp;u=bi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smolnar@gmail.com" TargetMode="External"/><Relationship Id="rId2" Type="http://schemas.openxmlformats.org/officeDocument/2006/relationships/hyperlink" Target="mailto:ildiko.balasi@gmail.com" TargetMode="External"/><Relationship Id="rId1" Type="http://schemas.openxmlformats.org/officeDocument/2006/relationships/hyperlink" Target="mailto:pusztaiolga@yahoo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laszlo.foldesy@dorsum.e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ebutil.bridgebase.com/v2/tview.php?t=78203-1622487607&amp;u=hoiny" TargetMode="External"/><Relationship Id="rId13" Type="http://schemas.openxmlformats.org/officeDocument/2006/relationships/hyperlink" Target="https://webutil.bridgebase.com/v2/tview.php?t=40096-1623171875&amp;u=demaja" TargetMode="External"/><Relationship Id="rId18" Type="http://schemas.openxmlformats.org/officeDocument/2006/relationships/hyperlink" Target="https://webutil.bridgebase.com/v2/tview.php?t=7905-1623952814&amp;u=ferenck50" TargetMode="External"/><Relationship Id="rId3" Type="http://schemas.openxmlformats.org/officeDocument/2006/relationships/hyperlink" Target="https://webutil.bridgebase.com/v2/tview.php?t=86436-1621530281&amp;u=hmiklos11" TargetMode="External"/><Relationship Id="rId7" Type="http://schemas.openxmlformats.org/officeDocument/2006/relationships/hyperlink" Target="https://webutil.bridgebase.com/v2/tview.php?t=46235-1622138321&amp;u=bi1" TargetMode="External"/><Relationship Id="rId12" Type="http://schemas.openxmlformats.org/officeDocument/2006/relationships/hyperlink" Target="https://webutil.bridgebase.com/v2/tview.php?t=31214-1623081736&amp;u=moli53" TargetMode="External"/><Relationship Id="rId17" Type="http://schemas.openxmlformats.org/officeDocument/2006/relationships/hyperlink" Target="https://webutil.bridgebase.com/v2/tview.php?t=47419-1623251556&amp;u=kiskoszegi" TargetMode="External"/><Relationship Id="rId2" Type="http://schemas.openxmlformats.org/officeDocument/2006/relationships/hyperlink" Target="https://webutil.bridgebase.com/v2/tview.php?t=87155-1621533684&amp;u=ferenck50" TargetMode="External"/><Relationship Id="rId16" Type="http://schemas.openxmlformats.org/officeDocument/2006/relationships/hyperlink" Target="https://webutil.bridgebase.com/v2/tview.php?t=48867-1623261664&amp;u=bi1" TargetMode="External"/><Relationship Id="rId1" Type="http://schemas.openxmlformats.org/officeDocument/2006/relationships/hyperlink" Target="https://webutil.bridgebase.com/v2/tview.php?t=78407-1621447472&amp;u=hosagi" TargetMode="External"/><Relationship Id="rId6" Type="http://schemas.openxmlformats.org/officeDocument/2006/relationships/hyperlink" Target="https://webutil.bridgebase.com/v2/tview.php?t=37670-1622052162&amp;u=olasz" TargetMode="External"/><Relationship Id="rId11" Type="http://schemas.openxmlformats.org/officeDocument/2006/relationships/hyperlink" Target="https://webutil.bridgebase.com/v2/tview.php?t=94158-1622656820&amp;u=pinterj" TargetMode="External"/><Relationship Id="rId5" Type="http://schemas.openxmlformats.org/officeDocument/2006/relationships/hyperlink" Target="https://webutil.bridgebase.com/v2/tview.php?t=28639-1621962909&amp;u=Hoiny&amp;v3b=web&amp;v3v=5.8.1" TargetMode="External"/><Relationship Id="rId15" Type="http://schemas.openxmlformats.org/officeDocument/2006/relationships/hyperlink" Target="https://webutil.bridgebase.com/v2/tview.php?t=78058-1623608000&amp;u=zfelleg" TargetMode="External"/><Relationship Id="rId10" Type="http://schemas.openxmlformats.org/officeDocument/2006/relationships/hyperlink" Target="https://webutil.bridgebase.com/v2/tview.php?t=93089-1622649665&amp;u=speedy+4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ebutil.bridgebase.com/v2/tview.php?t=94416-1621612815&amp;u=olasz" TargetMode="External"/><Relationship Id="rId9" Type="http://schemas.openxmlformats.org/officeDocument/2006/relationships/hyperlink" Target="https://webutil.bridgebase.com/v2/tview.php?t=84852-1622563635&amp;u=demaja" TargetMode="External"/><Relationship Id="rId14" Type="http://schemas.openxmlformats.org/officeDocument/2006/relationships/hyperlink" Target="https://webutil.bridgebase.com/v2/tview.php?t=2776-1622746793&amp;u=fagota5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23"/>
  <sheetViews>
    <sheetView topLeftCell="B1" zoomScale="64" zoomScaleNormal="64" workbookViewId="0">
      <selection activeCell="P20" sqref="P20"/>
    </sheetView>
  </sheetViews>
  <sheetFormatPr defaultRowHeight="20.25" customHeight="1" x14ac:dyDescent="0.4"/>
  <cols>
    <col min="1" max="1" width="8.85546875" style="1" bestFit="1" customWidth="1"/>
    <col min="2" max="2" width="4" style="1" bestFit="1" customWidth="1"/>
    <col min="3" max="4" width="28.7109375" style="1" customWidth="1"/>
    <col min="5" max="5" width="8" style="1" bestFit="1" customWidth="1"/>
    <col min="6" max="6" width="16" style="1" bestFit="1" customWidth="1"/>
    <col min="7" max="7" width="19.140625" style="1" bestFit="1" customWidth="1"/>
    <col min="8" max="8" width="9.5703125" style="1" bestFit="1" customWidth="1"/>
    <col min="9" max="9" width="5.140625" style="1" customWidth="1"/>
    <col min="10" max="10" width="9.5703125" style="1" bestFit="1" customWidth="1"/>
    <col min="11" max="11" width="4" style="1" bestFit="1" customWidth="1"/>
    <col min="12" max="13" width="28.85546875" style="1" customWidth="1"/>
    <col min="14" max="14" width="7.140625" style="1" bestFit="1" customWidth="1"/>
    <col min="15" max="15" width="16" style="1" bestFit="1" customWidth="1"/>
    <col min="16" max="16" width="19.140625" style="1" bestFit="1" customWidth="1"/>
    <col min="17" max="17" width="9.5703125" style="1" bestFit="1" customWidth="1"/>
    <col min="18" max="16384" width="9.140625" style="1"/>
  </cols>
  <sheetData>
    <row r="1" spans="1:17" ht="20.25" customHeight="1" x14ac:dyDescent="0.4">
      <c r="C1" s="90" t="s">
        <v>166</v>
      </c>
      <c r="D1" s="90"/>
      <c r="E1" s="90"/>
      <c r="F1" s="90"/>
      <c r="G1" s="90"/>
      <c r="L1" s="91" t="s">
        <v>167</v>
      </c>
      <c r="M1" s="91"/>
      <c r="N1" s="91"/>
      <c r="O1" s="91"/>
      <c r="P1" s="91"/>
      <c r="Q1" s="91"/>
    </row>
    <row r="2" spans="1:17" ht="20.25" customHeight="1" x14ac:dyDescent="0.4">
      <c r="C2" s="90"/>
      <c r="D2" s="90"/>
      <c r="E2" s="90"/>
      <c r="F2" s="90"/>
      <c r="G2" s="90"/>
      <c r="L2" s="91"/>
      <c r="M2" s="91"/>
      <c r="N2" s="91"/>
      <c r="O2" s="91"/>
      <c r="P2" s="91"/>
      <c r="Q2" s="91"/>
    </row>
    <row r="3" spans="1:17" ht="26.25" x14ac:dyDescent="0.4">
      <c r="C3" s="1" t="s">
        <v>0</v>
      </c>
      <c r="D3" s="1" t="s">
        <v>1</v>
      </c>
      <c r="E3" s="1" t="s">
        <v>4</v>
      </c>
      <c r="F3" s="1" t="s">
        <v>2</v>
      </c>
      <c r="G3" s="1" t="s">
        <v>3</v>
      </c>
      <c r="H3" s="1" t="s">
        <v>5</v>
      </c>
      <c r="L3" s="1" t="s">
        <v>0</v>
      </c>
      <c r="M3" s="1" t="s">
        <v>1</v>
      </c>
      <c r="N3" s="1" t="s">
        <v>4</v>
      </c>
      <c r="O3" s="1" t="s">
        <v>2</v>
      </c>
      <c r="P3" s="1" t="s">
        <v>3</v>
      </c>
      <c r="Q3" s="1" t="s">
        <v>5</v>
      </c>
    </row>
    <row r="4" spans="1:17" ht="26.25" customHeight="1" x14ac:dyDescent="0.4">
      <c r="A4" s="89" t="s">
        <v>36</v>
      </c>
      <c r="B4" s="1">
        <v>1</v>
      </c>
      <c r="C4" s="2" t="s">
        <v>154</v>
      </c>
      <c r="D4" s="2" t="s">
        <v>158</v>
      </c>
      <c r="E4" s="24">
        <v>-4</v>
      </c>
      <c r="F4" s="26">
        <v>8.6199999999999992</v>
      </c>
      <c r="G4" s="26">
        <v>11.38</v>
      </c>
      <c r="H4" s="1">
        <f>SUM(F4:G4)</f>
        <v>20</v>
      </c>
      <c r="J4" s="89" t="s">
        <v>36</v>
      </c>
      <c r="K4" s="1">
        <v>4</v>
      </c>
      <c r="L4" s="2" t="s">
        <v>161</v>
      </c>
      <c r="M4" s="2" t="s">
        <v>159</v>
      </c>
      <c r="N4" s="24">
        <v>-26</v>
      </c>
      <c r="O4" s="26">
        <v>3.27</v>
      </c>
      <c r="P4" s="26">
        <v>16.73</v>
      </c>
      <c r="Q4" s="1">
        <f>SUM(O4:P4)</f>
        <v>20</v>
      </c>
    </row>
    <row r="5" spans="1:17" ht="26.25" x14ac:dyDescent="0.4">
      <c r="A5" s="89"/>
      <c r="B5" s="1">
        <v>2</v>
      </c>
      <c r="C5" s="2" t="s">
        <v>156</v>
      </c>
      <c r="D5" s="2" t="s">
        <v>157</v>
      </c>
      <c r="E5" s="24">
        <v>39</v>
      </c>
      <c r="F5" s="26">
        <v>18.66</v>
      </c>
      <c r="G5" s="26">
        <v>1.34</v>
      </c>
      <c r="H5" s="1">
        <f t="shared" ref="H5:H22" si="0">SUM(F5:G5)</f>
        <v>20</v>
      </c>
      <c r="J5" s="89"/>
      <c r="K5" s="1">
        <v>5</v>
      </c>
      <c r="L5" s="2" t="s">
        <v>22</v>
      </c>
      <c r="M5" s="2" t="s">
        <v>162</v>
      </c>
      <c r="N5" s="24">
        <v>26</v>
      </c>
      <c r="O5" s="26">
        <v>16.73</v>
      </c>
      <c r="P5" s="26">
        <v>3.27</v>
      </c>
      <c r="Q5" s="1">
        <f t="shared" ref="Q5:Q22" si="1">SUM(O5:P5)</f>
        <v>20</v>
      </c>
    </row>
    <row r="6" spans="1:17" ht="26.25" x14ac:dyDescent="0.4">
      <c r="A6" s="89"/>
      <c r="B6" s="1">
        <v>3</v>
      </c>
      <c r="C6" s="2" t="s">
        <v>53</v>
      </c>
      <c r="D6" s="2" t="s">
        <v>155</v>
      </c>
      <c r="E6" s="24">
        <v>21</v>
      </c>
      <c r="F6" s="26">
        <v>15.79</v>
      </c>
      <c r="G6" s="26">
        <v>4.21</v>
      </c>
      <c r="H6" s="1">
        <f t="shared" si="0"/>
        <v>20</v>
      </c>
      <c r="J6" s="89"/>
      <c r="K6" s="1">
        <v>6</v>
      </c>
      <c r="L6" s="2" t="s">
        <v>160</v>
      </c>
      <c r="M6" s="2" t="s">
        <v>152</v>
      </c>
      <c r="N6" s="24">
        <v>18</v>
      </c>
      <c r="O6" s="26">
        <v>15.15</v>
      </c>
      <c r="P6" s="26">
        <v>4.8499999999999996</v>
      </c>
      <c r="Q6" s="1">
        <f t="shared" si="1"/>
        <v>20</v>
      </c>
    </row>
    <row r="7" spans="1:17" ht="6.75" customHeight="1" x14ac:dyDescent="0.4">
      <c r="A7" s="4"/>
      <c r="C7" s="2"/>
      <c r="D7" s="2"/>
      <c r="E7" s="2"/>
      <c r="F7" s="3"/>
      <c r="G7" s="3"/>
      <c r="J7" s="4"/>
      <c r="L7" s="2"/>
      <c r="M7" s="2"/>
      <c r="N7" s="2"/>
      <c r="O7" s="3"/>
      <c r="P7" s="3"/>
    </row>
    <row r="8" spans="1:17" ht="26.25" customHeight="1" x14ac:dyDescent="0.4">
      <c r="A8" s="89" t="s">
        <v>37</v>
      </c>
      <c r="B8" s="1">
        <v>1</v>
      </c>
      <c r="C8" s="2" t="s">
        <v>156</v>
      </c>
      <c r="D8" s="2" t="s">
        <v>154</v>
      </c>
      <c r="E8" s="24">
        <v>-35</v>
      </c>
      <c r="F8" s="28">
        <v>1.86</v>
      </c>
      <c r="G8" s="28">
        <v>18.14</v>
      </c>
      <c r="H8" s="1">
        <f t="shared" si="0"/>
        <v>20</v>
      </c>
      <c r="J8" s="89" t="s">
        <v>37</v>
      </c>
      <c r="K8" s="1">
        <v>4</v>
      </c>
      <c r="L8" s="2" t="s">
        <v>22</v>
      </c>
      <c r="M8" s="2" t="s">
        <v>161</v>
      </c>
      <c r="N8" s="24">
        <v>58</v>
      </c>
      <c r="O8" s="28">
        <v>20</v>
      </c>
      <c r="P8" s="28">
        <v>0</v>
      </c>
      <c r="Q8" s="1">
        <f t="shared" si="1"/>
        <v>20</v>
      </c>
    </row>
    <row r="9" spans="1:17" ht="26.25" x14ac:dyDescent="0.4">
      <c r="A9" s="89"/>
      <c r="B9" s="1">
        <v>2</v>
      </c>
      <c r="C9" s="2" t="s">
        <v>155</v>
      </c>
      <c r="D9" s="2" t="s">
        <v>157</v>
      </c>
      <c r="E9" s="24">
        <v>72</v>
      </c>
      <c r="F9" s="28">
        <v>20</v>
      </c>
      <c r="G9" s="28">
        <v>0</v>
      </c>
      <c r="H9" s="1">
        <f t="shared" si="0"/>
        <v>20</v>
      </c>
      <c r="J9" s="89"/>
      <c r="K9" s="1">
        <v>5</v>
      </c>
      <c r="L9" s="2" t="s">
        <v>152</v>
      </c>
      <c r="M9" s="2" t="s">
        <v>162</v>
      </c>
      <c r="N9" s="24">
        <v>-6</v>
      </c>
      <c r="O9" s="28">
        <v>7.99</v>
      </c>
      <c r="P9" s="28">
        <v>12.01</v>
      </c>
      <c r="Q9" s="1">
        <f t="shared" si="1"/>
        <v>20</v>
      </c>
    </row>
    <row r="10" spans="1:17" ht="26.25" x14ac:dyDescent="0.4">
      <c r="A10" s="89"/>
      <c r="B10" s="1">
        <v>3</v>
      </c>
      <c r="C10" s="2" t="s">
        <v>158</v>
      </c>
      <c r="D10" s="2" t="s">
        <v>53</v>
      </c>
      <c r="E10" s="24">
        <v>14</v>
      </c>
      <c r="F10" s="28">
        <v>14.22</v>
      </c>
      <c r="G10" s="28">
        <v>5.78</v>
      </c>
      <c r="H10" s="1">
        <f t="shared" si="0"/>
        <v>20</v>
      </c>
      <c r="J10" s="89"/>
      <c r="K10" s="1">
        <v>6</v>
      </c>
      <c r="L10" s="2" t="s">
        <v>159</v>
      </c>
      <c r="M10" s="2" t="s">
        <v>160</v>
      </c>
      <c r="N10" s="24">
        <v>25</v>
      </c>
      <c r="O10" s="28">
        <v>16.55</v>
      </c>
      <c r="P10" s="28">
        <v>3.45</v>
      </c>
      <c r="Q10" s="1">
        <f t="shared" si="1"/>
        <v>20</v>
      </c>
    </row>
    <row r="11" spans="1:17" ht="6.75" customHeight="1" x14ac:dyDescent="0.4">
      <c r="A11" s="4"/>
      <c r="C11" s="2"/>
      <c r="D11" s="2"/>
      <c r="E11" s="2"/>
      <c r="F11" s="3"/>
      <c r="G11" s="3"/>
      <c r="J11" s="4"/>
      <c r="L11" s="2"/>
      <c r="M11" s="2"/>
      <c r="N11" s="2"/>
      <c r="O11" s="3"/>
      <c r="P11" s="3"/>
    </row>
    <row r="12" spans="1:17" ht="26.25" customHeight="1" x14ac:dyDescent="0.4">
      <c r="A12" s="89" t="s">
        <v>38</v>
      </c>
      <c r="B12" s="1">
        <v>1</v>
      </c>
      <c r="C12" s="2" t="s">
        <v>154</v>
      </c>
      <c r="D12" s="2" t="s">
        <v>157</v>
      </c>
      <c r="E12" s="24">
        <v>76</v>
      </c>
      <c r="F12" s="30">
        <v>20</v>
      </c>
      <c r="G12" s="30">
        <v>0</v>
      </c>
      <c r="H12" s="1">
        <f t="shared" si="0"/>
        <v>20</v>
      </c>
      <c r="J12" s="89" t="s">
        <v>38</v>
      </c>
      <c r="K12" s="1">
        <v>4</v>
      </c>
      <c r="L12" s="2" t="s">
        <v>161</v>
      </c>
      <c r="M12" s="2" t="s">
        <v>162</v>
      </c>
      <c r="N12" s="24">
        <v>7</v>
      </c>
      <c r="O12" s="30">
        <v>12.31</v>
      </c>
      <c r="P12" s="30">
        <v>7.69</v>
      </c>
      <c r="Q12" s="1">
        <f t="shared" si="1"/>
        <v>20</v>
      </c>
    </row>
    <row r="13" spans="1:17" ht="26.25" x14ac:dyDescent="0.4">
      <c r="A13" s="89"/>
      <c r="B13" s="1">
        <v>2</v>
      </c>
      <c r="C13" s="2" t="s">
        <v>53</v>
      </c>
      <c r="D13" s="2" t="s">
        <v>156</v>
      </c>
      <c r="E13" s="24">
        <v>15</v>
      </c>
      <c r="F13" s="30">
        <v>14.46</v>
      </c>
      <c r="G13" s="30">
        <v>5.54</v>
      </c>
      <c r="H13" s="1">
        <f t="shared" si="0"/>
        <v>20</v>
      </c>
      <c r="J13" s="89"/>
      <c r="K13" s="1">
        <v>5</v>
      </c>
      <c r="L13" s="2" t="s">
        <v>160</v>
      </c>
      <c r="M13" s="2" t="s">
        <v>22</v>
      </c>
      <c r="N13" s="24">
        <v>16</v>
      </c>
      <c r="O13" s="30">
        <v>14.7</v>
      </c>
      <c r="P13" s="30">
        <v>5.3</v>
      </c>
      <c r="Q13" s="1">
        <f t="shared" si="1"/>
        <v>20</v>
      </c>
    </row>
    <row r="14" spans="1:17" ht="26.25" x14ac:dyDescent="0.4">
      <c r="A14" s="89"/>
      <c r="B14" s="1">
        <v>3</v>
      </c>
      <c r="C14" s="2" t="s">
        <v>158</v>
      </c>
      <c r="D14" s="2" t="s">
        <v>155</v>
      </c>
      <c r="E14" s="24">
        <v>11</v>
      </c>
      <c r="F14" s="30">
        <v>13.45</v>
      </c>
      <c r="G14" s="30">
        <v>6.55</v>
      </c>
      <c r="H14" s="1">
        <f t="shared" si="0"/>
        <v>20</v>
      </c>
      <c r="J14" s="89"/>
      <c r="K14" s="1">
        <v>6</v>
      </c>
      <c r="L14" s="2" t="s">
        <v>159</v>
      </c>
      <c r="M14" s="2" t="s">
        <v>152</v>
      </c>
      <c r="N14" s="24">
        <v>14</v>
      </c>
      <c r="O14" s="30">
        <v>14.22</v>
      </c>
      <c r="P14" s="30">
        <v>5.78</v>
      </c>
      <c r="Q14" s="1">
        <f t="shared" si="1"/>
        <v>20</v>
      </c>
    </row>
    <row r="15" spans="1:17" ht="6.75" customHeight="1" x14ac:dyDescent="0.4">
      <c r="A15" s="4"/>
      <c r="C15" s="2"/>
      <c r="D15" s="2"/>
      <c r="E15" s="2"/>
      <c r="F15" s="3"/>
      <c r="G15" s="3"/>
      <c r="J15" s="4"/>
      <c r="L15" s="2"/>
      <c r="M15" s="2"/>
      <c r="N15" s="2"/>
      <c r="O15" s="3"/>
      <c r="P15" s="3"/>
    </row>
    <row r="16" spans="1:17" ht="26.25" customHeight="1" x14ac:dyDescent="0.45">
      <c r="A16" s="89" t="s">
        <v>39</v>
      </c>
      <c r="B16" s="1">
        <v>1</v>
      </c>
      <c r="C16" s="2" t="s">
        <v>53</v>
      </c>
      <c r="D16" s="2" t="s">
        <v>154</v>
      </c>
      <c r="E16" s="77">
        <v>-21</v>
      </c>
      <c r="F16" s="27">
        <v>4.21</v>
      </c>
      <c r="G16" s="27">
        <v>15.79</v>
      </c>
      <c r="H16" s="1">
        <f t="shared" si="0"/>
        <v>20</v>
      </c>
      <c r="J16" s="89" t="s">
        <v>39</v>
      </c>
      <c r="K16" s="1">
        <v>4</v>
      </c>
      <c r="L16" s="2" t="s">
        <v>160</v>
      </c>
      <c r="M16" s="2" t="s">
        <v>161</v>
      </c>
      <c r="N16" s="24">
        <v>26</v>
      </c>
      <c r="O16" s="27">
        <v>16.73</v>
      </c>
      <c r="P16" s="27">
        <v>3.27</v>
      </c>
      <c r="Q16" s="1">
        <f t="shared" si="1"/>
        <v>20</v>
      </c>
    </row>
    <row r="17" spans="1:17" ht="26.25" x14ac:dyDescent="0.4">
      <c r="A17" s="89"/>
      <c r="B17" s="1">
        <v>2</v>
      </c>
      <c r="C17" s="2" t="s">
        <v>155</v>
      </c>
      <c r="D17" s="2" t="s">
        <v>156</v>
      </c>
      <c r="E17" s="24">
        <v>32</v>
      </c>
      <c r="F17" s="27">
        <v>17.71</v>
      </c>
      <c r="G17" s="27">
        <v>2.29</v>
      </c>
      <c r="H17" s="1">
        <f t="shared" si="0"/>
        <v>20</v>
      </c>
      <c r="J17" s="89"/>
      <c r="K17" s="1">
        <v>5</v>
      </c>
      <c r="L17" s="2" t="s">
        <v>152</v>
      </c>
      <c r="M17" s="2" t="s">
        <v>22</v>
      </c>
      <c r="N17" s="24">
        <v>-37</v>
      </c>
      <c r="O17" s="27">
        <v>1.59</v>
      </c>
      <c r="P17" s="27">
        <v>18.41</v>
      </c>
      <c r="Q17" s="1">
        <f t="shared" si="1"/>
        <v>20</v>
      </c>
    </row>
    <row r="18" spans="1:17" ht="26.25" x14ac:dyDescent="0.4">
      <c r="A18" s="89"/>
      <c r="B18" s="1">
        <v>3</v>
      </c>
      <c r="C18" s="2" t="s">
        <v>157</v>
      </c>
      <c r="D18" s="2" t="s">
        <v>158</v>
      </c>
      <c r="E18" s="24">
        <v>-40</v>
      </c>
      <c r="F18" s="27">
        <v>1.22</v>
      </c>
      <c r="G18" s="27">
        <v>18.78</v>
      </c>
      <c r="H18" s="1">
        <f t="shared" si="0"/>
        <v>20</v>
      </c>
      <c r="J18" s="89"/>
      <c r="K18" s="1">
        <v>6</v>
      </c>
      <c r="L18" s="2" t="s">
        <v>162</v>
      </c>
      <c r="M18" s="2" t="s">
        <v>159</v>
      </c>
      <c r="N18" s="24">
        <v>-19</v>
      </c>
      <c r="O18" s="27">
        <v>4.63</v>
      </c>
      <c r="P18" s="27">
        <v>15.37</v>
      </c>
      <c r="Q18" s="1">
        <f t="shared" si="1"/>
        <v>20</v>
      </c>
    </row>
    <row r="19" spans="1:17" ht="6.75" customHeight="1" x14ac:dyDescent="0.4">
      <c r="A19" s="4"/>
      <c r="C19" s="2"/>
      <c r="D19" s="2"/>
      <c r="E19" s="2"/>
      <c r="F19" s="3"/>
      <c r="G19" s="3"/>
      <c r="J19" s="4"/>
      <c r="L19" s="2"/>
      <c r="M19" s="2"/>
      <c r="N19" s="2"/>
      <c r="O19" s="3"/>
      <c r="P19" s="3"/>
    </row>
    <row r="20" spans="1:17" ht="26.25" customHeight="1" x14ac:dyDescent="0.4">
      <c r="A20" s="89" t="s">
        <v>40</v>
      </c>
      <c r="B20" s="1">
        <v>1</v>
      </c>
      <c r="C20" s="2" t="s">
        <v>154</v>
      </c>
      <c r="D20" s="2" t="s">
        <v>155</v>
      </c>
      <c r="E20" s="24">
        <v>23</v>
      </c>
      <c r="F20" s="31">
        <v>15.99</v>
      </c>
      <c r="G20" s="31">
        <v>4.01</v>
      </c>
      <c r="H20" s="1">
        <f t="shared" si="0"/>
        <v>20</v>
      </c>
      <c r="J20" s="89" t="s">
        <v>40</v>
      </c>
      <c r="K20" s="1">
        <v>4</v>
      </c>
      <c r="L20" s="2" t="s">
        <v>161</v>
      </c>
      <c r="M20" s="2" t="s">
        <v>152</v>
      </c>
      <c r="N20" s="24">
        <v>-7</v>
      </c>
      <c r="O20" s="31">
        <v>7.69</v>
      </c>
      <c r="P20" s="31">
        <v>12.31</v>
      </c>
      <c r="Q20" s="1">
        <f t="shared" si="1"/>
        <v>20</v>
      </c>
    </row>
    <row r="21" spans="1:17" ht="26.25" x14ac:dyDescent="0.4">
      <c r="A21" s="89"/>
      <c r="B21" s="1">
        <v>2</v>
      </c>
      <c r="C21" s="2" t="s">
        <v>158</v>
      </c>
      <c r="D21" s="2" t="s">
        <v>156</v>
      </c>
      <c r="E21" s="24">
        <v>-2</v>
      </c>
      <c r="F21" s="31">
        <v>9.2899999999999991</v>
      </c>
      <c r="G21" s="31">
        <v>10.71</v>
      </c>
      <c r="H21" s="1">
        <f t="shared" si="0"/>
        <v>20</v>
      </c>
      <c r="J21" s="89"/>
      <c r="K21" s="1">
        <v>5</v>
      </c>
      <c r="L21" s="2" t="s">
        <v>159</v>
      </c>
      <c r="M21" s="2" t="s">
        <v>22</v>
      </c>
      <c r="N21" s="24">
        <v>-38</v>
      </c>
      <c r="O21" s="31">
        <v>1.46</v>
      </c>
      <c r="P21" s="31">
        <v>18.54</v>
      </c>
      <c r="Q21" s="1">
        <f t="shared" si="1"/>
        <v>20</v>
      </c>
    </row>
    <row r="22" spans="1:17" ht="26.25" x14ac:dyDescent="0.4">
      <c r="A22" s="89"/>
      <c r="B22" s="1">
        <v>3</v>
      </c>
      <c r="C22" s="2" t="s">
        <v>157</v>
      </c>
      <c r="D22" s="2" t="s">
        <v>53</v>
      </c>
      <c r="E22" s="24">
        <v>-58</v>
      </c>
      <c r="F22" s="31">
        <v>0</v>
      </c>
      <c r="G22" s="31">
        <v>20</v>
      </c>
      <c r="H22" s="1">
        <f t="shared" si="0"/>
        <v>20</v>
      </c>
      <c r="J22" s="89"/>
      <c r="K22" s="1">
        <v>6</v>
      </c>
      <c r="L22" s="2" t="s">
        <v>162</v>
      </c>
      <c r="M22" s="2" t="s">
        <v>160</v>
      </c>
      <c r="N22" s="24">
        <v>-16</v>
      </c>
      <c r="O22" s="31">
        <v>5.3</v>
      </c>
      <c r="P22" s="31">
        <v>14.7</v>
      </c>
      <c r="Q22" s="1">
        <f t="shared" si="1"/>
        <v>20</v>
      </c>
    </row>
    <row r="23" spans="1:17" ht="20.25" customHeight="1" x14ac:dyDescent="0.4">
      <c r="A23" s="4"/>
      <c r="J23" s="4"/>
    </row>
  </sheetData>
  <mergeCells count="12">
    <mergeCell ref="C1:G2"/>
    <mergeCell ref="L1:Q2"/>
    <mergeCell ref="J4:J6"/>
    <mergeCell ref="J8:J10"/>
    <mergeCell ref="J12:J14"/>
    <mergeCell ref="J16:J18"/>
    <mergeCell ref="J20:J22"/>
    <mergeCell ref="A4:A6"/>
    <mergeCell ref="A8:A10"/>
    <mergeCell ref="A12:A14"/>
    <mergeCell ref="A16:A18"/>
    <mergeCell ref="A20:A22"/>
  </mergeCells>
  <hyperlinks>
    <hyperlink ref="E4" r:id="rId1" display="https://webutil.bridgebase.com/v2/tview.php?t=11443-1617987685&amp;u=barkasz69"/>
    <hyperlink ref="N4" r:id="rId2" display="https://webutil.bridgebase.com/v2/tview.php?t=49215-1618329611&amp;u=ferenck50"/>
    <hyperlink ref="E6" r:id="rId3" display="https://webutil.bridgebase.com/v2/tview.php?t=60928-1618423167&amp;u=Fazeek"/>
    <hyperlink ref="E5" r:id="rId4" display="https://webutil.bridgebase.com/v2/tview.php?t=70184-1618507311&amp;u=olasz"/>
    <hyperlink ref="N6" r:id="rId5" display="https://webutil.bridgebase.com/v2/tview.php?t=78930-1618585061&amp;u=speedy+4"/>
    <hyperlink ref="N5" r:id="rId6" display="https://webutil.bridgebase.com/v2/tview.php?t=80894-1618595984&amp;u=bi1"/>
    <hyperlink ref="N9" r:id="rId7" display="https://webutil.bridgebase.com/v2/tview.php?t=6408-1618848021&amp;u=bakfu"/>
    <hyperlink ref="N10" r:id="rId8" display="https://webutil.bridgebase.com/v2/tview.php?t=25985-1619017256&amp;u=ferenck50"/>
    <hyperlink ref="E9" r:id="rId9" display="https://webutil.bridgebase.com/v2/tview.php?t=25936-1619017184&amp;u=hoiny"/>
    <hyperlink ref="E8" r:id="rId10" display="https://webutil.bridgebase.com/v2/tview.php?t=26549-1619020876&amp;u=akatal"/>
    <hyperlink ref="E10" r:id="rId11" display="https://webutil.bridgebase.com/v2/tview.php?t=28086-1619027983&amp;u=megabor"/>
    <hyperlink ref="N8" r:id="rId12" display="https://webutil.bridgebase.com/v2/tview.php?t=46929-1619197410&amp;u=bi1"/>
    <hyperlink ref="E12" r:id="rId13" display="https://webutil.bridgebase.com/v2/tview.php?t=92431-1619627486&amp;u=stwit"/>
    <hyperlink ref="E13" r:id="rId14" display="https://webutil.bridgebase.com/v2/tview.php?t=93496-1619632842&amp;u=fazeek"/>
    <hyperlink ref="E14" r:id="rId15" display="https://webutil.bridgebase.com/v2/tview.php?t=93558-1619632987&amp;u=double1958"/>
    <hyperlink ref="N12" r:id="rId16" display="https://webutil.bridgebase.com/v2/tview.php?t=11397-1619800215&amp;u=mucuska"/>
    <hyperlink ref="N13" r:id="rId17" display="https://webutil.bridgebase.com/v2/tview.php?t=11716-1619802071&amp;u=evarnai"/>
    <hyperlink ref="N14" r:id="rId18" display="https://webutil.bridgebase.com/v2/tview.php?t=36316-1620057657&amp;u=bmycene"/>
    <hyperlink ref="E17" r:id="rId19" display="https://webutil.bridgebase.com/v2/tview.php?t=55334-1620234007&amp;u=hoiny"/>
    <hyperlink ref="E16" r:id="rId20" display="https://webutil.bridgebase.com/v2/tview.php?t=56153-1620237773&amp;u=akatal"/>
    <hyperlink ref="E18" r:id="rId21" display="https://webutil.bridgebase.com/v2/tview.php?t=65352-1620324569&amp;u=double1958"/>
    <hyperlink ref="N16" r:id="rId22" display="https://webutil.bridgebase.com/v2/tview.php?t=72723-1620400224&amp;u=Speedygirl"/>
    <hyperlink ref="N18" r:id="rId23" display="https://webutil.bridgebase.com/v2/tview.php?t=73744-1620406824&amp;u=ferenck50"/>
    <hyperlink ref="N17" r:id="rId24" display="https://webutil.bridgebase.com/v2/tview.php?t=73760-1620406867&amp;u=magyula"/>
    <hyperlink ref="E22" r:id="rId25" display="https://webutil.bridgebase.com/v2/tview.php?t=15372-1620824413&amp;u=fazeek"/>
    <hyperlink ref="E20" r:id="rId26" display="https://webutil.bridgebase.com/v2/tview.php?t=16999-1620835284&amp;u=akatal"/>
    <hyperlink ref="N22" r:id="rId27" display="https://webutil.bridgebase.com/v2/tview.php?t=17526-1620838702&amp;u=hosagi"/>
    <hyperlink ref="E21" r:id="rId28" display="https://webutil.bridgebase.com/v2/tview.php?t=18674-1620844126&amp;u=pepinke"/>
    <hyperlink ref="N20" r:id="rId29" display="https://webutil.bridgebase.com/v2/tview.php?t=34659-1621008068&amp;u=tamarik"/>
    <hyperlink ref="N21" r:id="rId30" display="https://webutil.bridgebase.com/v2/tview.php?t=35133-1621011637&amp;u=bi1"/>
  </hyperlinks>
  <pageMargins left="0.7" right="0.7" top="0.75" bottom="0.75" header="0.3" footer="0.3"/>
  <pageSetup paperSize="9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27"/>
  <sheetViews>
    <sheetView topLeftCell="B1" zoomScale="66" zoomScaleNormal="66" workbookViewId="0">
      <selection activeCell="N17" sqref="N17"/>
    </sheetView>
  </sheetViews>
  <sheetFormatPr defaultRowHeight="23.25" x14ac:dyDescent="0.25"/>
  <cols>
    <col min="1" max="1" width="52.140625" style="6" bestFit="1" customWidth="1"/>
    <col min="2" max="4" width="11.5703125" style="6" bestFit="1" customWidth="1"/>
    <col min="5" max="6" width="11.5703125" style="6" customWidth="1"/>
    <col min="7" max="7" width="11.5703125" style="6" bestFit="1" customWidth="1"/>
    <col min="8" max="8" width="9.42578125" style="6" bestFit="1" customWidth="1"/>
    <col min="9" max="9" width="24" style="6" bestFit="1" customWidth="1"/>
    <col min="10" max="10" width="21.28515625" style="6" bestFit="1" customWidth="1"/>
    <col min="11" max="11" width="14.140625" style="6" bestFit="1" customWidth="1"/>
    <col min="12" max="12" width="9.140625" style="6"/>
    <col min="13" max="13" width="39.140625" style="6" customWidth="1"/>
    <col min="14" max="14" width="37.5703125" style="6" customWidth="1"/>
    <col min="15" max="15" width="11.85546875" style="6" customWidth="1"/>
    <col min="16" max="16384" width="9.140625" style="6"/>
  </cols>
  <sheetData>
    <row r="1" spans="1:15" ht="27.75" thickTop="1" thickBot="1" x14ac:dyDescent="0.3">
      <c r="A1" s="32" t="s">
        <v>166</v>
      </c>
      <c r="B1" s="80" t="s">
        <v>57</v>
      </c>
      <c r="C1" s="80" t="s">
        <v>56</v>
      </c>
      <c r="D1" s="29" t="s">
        <v>163</v>
      </c>
      <c r="E1" s="29" t="s">
        <v>164</v>
      </c>
      <c r="F1" s="29" t="s">
        <v>165</v>
      </c>
      <c r="G1" s="80" t="s">
        <v>60</v>
      </c>
      <c r="H1" s="21"/>
      <c r="I1" s="21" t="s">
        <v>6</v>
      </c>
      <c r="J1" s="21" t="s">
        <v>20</v>
      </c>
      <c r="K1" s="21" t="s">
        <v>21</v>
      </c>
      <c r="L1" s="21"/>
      <c r="M1" s="6" t="s">
        <v>23</v>
      </c>
      <c r="N1" s="6" t="s">
        <v>24</v>
      </c>
      <c r="O1" s="6" t="s">
        <v>25</v>
      </c>
    </row>
    <row r="2" spans="1:15" ht="27.75" thickTop="1" thickBot="1" x14ac:dyDescent="0.3">
      <c r="A2" s="79" t="s">
        <v>154</v>
      </c>
      <c r="B2" s="29"/>
      <c r="C2" s="33">
        <f>Alapszakasz_mérkőzések!F4</f>
        <v>8.6199999999999992</v>
      </c>
      <c r="D2" s="34">
        <f>Alapszakasz_mérkőzések!G8</f>
        <v>18.14</v>
      </c>
      <c r="E2" s="38">
        <f>Alapszakasz_mérkőzések!F12</f>
        <v>20</v>
      </c>
      <c r="F2" s="35">
        <f>Alapszakasz_mérkőzések!F20</f>
        <v>15.99</v>
      </c>
      <c r="G2" s="36">
        <f>Alapszakasz_mérkőzések!G16</f>
        <v>15.79</v>
      </c>
      <c r="H2" s="21"/>
      <c r="I2" s="21">
        <f>SUM(C2:H2)</f>
        <v>78.539999999999992</v>
      </c>
      <c r="J2" s="21">
        <v>5</v>
      </c>
      <c r="K2" s="21">
        <f t="shared" ref="K2:K7" si="0">SUM(I2/J2)</f>
        <v>15.707999999999998</v>
      </c>
      <c r="L2" s="21"/>
      <c r="M2" s="81">
        <f>SUM(C2,G2)</f>
        <v>24.409999999999997</v>
      </c>
      <c r="N2" s="81">
        <f>SUM(D2,E2,F2)/2</f>
        <v>27.065000000000001</v>
      </c>
      <c r="O2" s="6">
        <f>SUM(M2:N2)</f>
        <v>51.474999999999994</v>
      </c>
    </row>
    <row r="3" spans="1:15" ht="27.75" thickTop="1" thickBot="1" x14ac:dyDescent="0.3">
      <c r="A3" s="79" t="s">
        <v>158</v>
      </c>
      <c r="B3" s="33">
        <f>Alapszakasz_mérkőzések!G4</f>
        <v>11.38</v>
      </c>
      <c r="C3" s="29"/>
      <c r="D3" s="35">
        <f>Alapszakasz_mérkőzések!F21</f>
        <v>9.2899999999999991</v>
      </c>
      <c r="E3" s="36">
        <f>Alapszakasz_mérkőzések!G18</f>
        <v>18.78</v>
      </c>
      <c r="F3" s="37">
        <f>Alapszakasz_mérkőzések!F14</f>
        <v>13.45</v>
      </c>
      <c r="G3" s="34">
        <f>Alapszakasz_mérkőzések!F10</f>
        <v>14.22</v>
      </c>
      <c r="H3" s="21"/>
      <c r="I3" s="21">
        <f t="shared" ref="I3:I17" si="1">SUM(B3:G3)</f>
        <v>67.12</v>
      </c>
      <c r="J3" s="21">
        <v>5</v>
      </c>
      <c r="K3" s="21">
        <f t="shared" si="0"/>
        <v>13.424000000000001</v>
      </c>
      <c r="L3" s="21"/>
      <c r="M3" s="81">
        <f>SUM(B3,G3)</f>
        <v>25.6</v>
      </c>
      <c r="N3" s="81">
        <f>SUM(D3,E3,F3)/2</f>
        <v>20.759999999999998</v>
      </c>
      <c r="O3" s="6">
        <f t="shared" ref="O3:O7" si="2">SUM(M3:N3)</f>
        <v>46.36</v>
      </c>
    </row>
    <row r="4" spans="1:15" ht="27.75" thickTop="1" thickBot="1" x14ac:dyDescent="0.3">
      <c r="A4" s="78" t="s">
        <v>156</v>
      </c>
      <c r="B4" s="34">
        <f>Alapszakasz_mérkőzések!F8</f>
        <v>1.86</v>
      </c>
      <c r="C4" s="35">
        <f>Alapszakasz_mérkőzések!G21</f>
        <v>10.71</v>
      </c>
      <c r="D4" s="29"/>
      <c r="E4" s="33">
        <f>Alapszakasz_mérkőzések!F5</f>
        <v>18.66</v>
      </c>
      <c r="F4" s="36">
        <f>Alapszakasz_mérkőzések!G17</f>
        <v>2.29</v>
      </c>
      <c r="G4" s="37">
        <f>Alapszakasz_mérkőzések!G13</f>
        <v>5.54</v>
      </c>
      <c r="H4" s="21"/>
      <c r="I4" s="21">
        <f>SUM(B4:G4)</f>
        <v>39.06</v>
      </c>
      <c r="J4" s="21">
        <v>5</v>
      </c>
      <c r="K4" s="21">
        <f t="shared" si="0"/>
        <v>7.8120000000000003</v>
      </c>
      <c r="L4" s="21"/>
      <c r="M4" s="81">
        <f>SUM(E4,F4)</f>
        <v>20.95</v>
      </c>
      <c r="N4" s="81">
        <f>SUM(B4,C4,G4)/2</f>
        <v>9.0549999999999997</v>
      </c>
      <c r="O4" s="6">
        <f t="shared" si="2"/>
        <v>30.004999999999999</v>
      </c>
    </row>
    <row r="5" spans="1:15" ht="27.75" thickTop="1" thickBot="1" x14ac:dyDescent="0.3">
      <c r="A5" s="78" t="s">
        <v>157</v>
      </c>
      <c r="B5" s="38">
        <f>Alapszakasz_mérkőzések!G12</f>
        <v>0</v>
      </c>
      <c r="C5" s="36">
        <f>Alapszakasz_mérkőzések!F18</f>
        <v>1.22</v>
      </c>
      <c r="D5" s="33">
        <f>Alapszakasz_mérkőzések!G5</f>
        <v>1.34</v>
      </c>
      <c r="E5" s="29"/>
      <c r="F5" s="34">
        <f>Alapszakasz_mérkőzések!G9</f>
        <v>0</v>
      </c>
      <c r="G5" s="35">
        <f>Alapszakasz_mérkőzések!F22</f>
        <v>0</v>
      </c>
      <c r="H5" s="21"/>
      <c r="I5" s="21">
        <f>SUM(B5:G5)</f>
        <v>2.56</v>
      </c>
      <c r="J5" s="21">
        <v>5</v>
      </c>
      <c r="K5" s="21">
        <f t="shared" si="0"/>
        <v>0.51200000000000001</v>
      </c>
      <c r="L5" s="21"/>
      <c r="M5" s="81">
        <f>SUM(D5,F5)</f>
        <v>1.34</v>
      </c>
      <c r="N5" s="81">
        <f>SUM(B5,C5,G5)/2</f>
        <v>0.61</v>
      </c>
      <c r="O5" s="6">
        <f t="shared" si="2"/>
        <v>1.9500000000000002</v>
      </c>
    </row>
    <row r="6" spans="1:15" ht="27.75" thickTop="1" thickBot="1" x14ac:dyDescent="0.3">
      <c r="A6" s="78" t="s">
        <v>155</v>
      </c>
      <c r="B6" s="35">
        <f>Alapszakasz_mérkőzések!G20</f>
        <v>4.01</v>
      </c>
      <c r="C6" s="37">
        <f>Alapszakasz_mérkőzések!G14</f>
        <v>6.55</v>
      </c>
      <c r="D6" s="36">
        <f>Alapszakasz_mérkőzések!F17</f>
        <v>17.71</v>
      </c>
      <c r="E6" s="39">
        <f>Alapszakasz_mérkőzések!F9</f>
        <v>20</v>
      </c>
      <c r="F6" s="29"/>
      <c r="G6" s="33">
        <f>Alapszakasz_mérkőzések!G6</f>
        <v>4.21</v>
      </c>
      <c r="H6" s="21"/>
      <c r="I6" s="21">
        <f>SUM(B6:G6)</f>
        <v>52.48</v>
      </c>
      <c r="J6" s="21">
        <v>5</v>
      </c>
      <c r="K6" s="21">
        <f t="shared" si="0"/>
        <v>10.495999999999999</v>
      </c>
      <c r="L6" s="21"/>
      <c r="M6" s="81">
        <f>SUM(D6,E6)</f>
        <v>37.71</v>
      </c>
      <c r="N6" s="81">
        <f>SUM(B6,C6,G6)/2</f>
        <v>7.3849999999999998</v>
      </c>
      <c r="O6" s="6">
        <f t="shared" si="2"/>
        <v>45.094999999999999</v>
      </c>
    </row>
    <row r="7" spans="1:15" ht="27.75" thickTop="1" thickBot="1" x14ac:dyDescent="0.3">
      <c r="A7" s="79" t="s">
        <v>53</v>
      </c>
      <c r="B7" s="36">
        <f>Alapszakasz_mérkőzések!F16</f>
        <v>4.21</v>
      </c>
      <c r="C7" s="34">
        <f>Alapszakasz_mérkőzések!G10</f>
        <v>5.78</v>
      </c>
      <c r="D7" s="37">
        <f>Alapszakasz_mérkőzések!F13</f>
        <v>14.46</v>
      </c>
      <c r="E7" s="35">
        <f>Alapszakasz_mérkőzések!G22</f>
        <v>20</v>
      </c>
      <c r="F7" s="33">
        <f>Alapszakasz_mérkőzések!F6</f>
        <v>15.79</v>
      </c>
      <c r="G7" s="29"/>
      <c r="H7" s="21"/>
      <c r="I7" s="21">
        <f t="shared" si="1"/>
        <v>60.24</v>
      </c>
      <c r="J7" s="21">
        <v>5</v>
      </c>
      <c r="K7" s="21">
        <f t="shared" si="0"/>
        <v>12.048</v>
      </c>
      <c r="L7" s="21"/>
      <c r="M7" s="81">
        <f>SUM(B7,C7)</f>
        <v>9.99</v>
      </c>
      <c r="N7" s="81">
        <f>SUM(D7,E7,F7)/2</f>
        <v>25.125</v>
      </c>
      <c r="O7" s="6">
        <f t="shared" si="2"/>
        <v>35.115000000000002</v>
      </c>
    </row>
    <row r="8" spans="1:15" ht="27" thickTop="1" x14ac:dyDescent="0.25">
      <c r="A8" s="21"/>
      <c r="B8" s="21"/>
      <c r="C8" s="21"/>
      <c r="D8" s="21"/>
      <c r="E8" s="21"/>
      <c r="F8" s="21"/>
      <c r="G8" s="21"/>
      <c r="H8" s="21" t="s">
        <v>5</v>
      </c>
      <c r="I8" s="21">
        <f>SUM(I2:I7)</f>
        <v>300</v>
      </c>
      <c r="J8" s="21"/>
      <c r="K8" s="21"/>
      <c r="L8" s="21"/>
      <c r="M8" s="6">
        <f>SUM(M2:M7)</f>
        <v>119.99999999999999</v>
      </c>
      <c r="N8" s="6">
        <f>SUM(N2:N7)</f>
        <v>90</v>
      </c>
      <c r="O8" s="6">
        <f>SUM(O2:O7)</f>
        <v>210</v>
      </c>
    </row>
    <row r="9" spans="1:15" ht="26.25" x14ac:dyDescent="0.25">
      <c r="A9" s="21"/>
      <c r="B9" s="21"/>
      <c r="C9" s="21"/>
      <c r="D9" s="21"/>
      <c r="E9" s="21"/>
      <c r="F9" s="21"/>
      <c r="G9" s="21"/>
      <c r="H9" s="21"/>
      <c r="I9" s="21">
        <f>SUM(I8)/15</f>
        <v>20</v>
      </c>
      <c r="J9" s="21"/>
      <c r="K9" s="21"/>
      <c r="L9" s="21"/>
    </row>
    <row r="10" spans="1:15" ht="27" thickBot="1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5" ht="27.75" thickTop="1" thickBot="1" x14ac:dyDescent="0.3">
      <c r="A11" s="67" t="s">
        <v>167</v>
      </c>
      <c r="B11" s="29" t="s">
        <v>54</v>
      </c>
      <c r="C11" s="80" t="s">
        <v>168</v>
      </c>
      <c r="D11" s="80" t="s">
        <v>58</v>
      </c>
      <c r="E11" s="29" t="s">
        <v>55</v>
      </c>
      <c r="F11" s="80" t="s">
        <v>59</v>
      </c>
      <c r="G11" s="29" t="s">
        <v>169</v>
      </c>
      <c r="H11" s="21"/>
      <c r="I11" s="21" t="s">
        <v>6</v>
      </c>
      <c r="J11" s="21" t="s">
        <v>20</v>
      </c>
      <c r="K11" s="21" t="s">
        <v>21</v>
      </c>
      <c r="L11" s="21"/>
      <c r="M11" s="6" t="s">
        <v>23</v>
      </c>
      <c r="N11" s="6" t="s">
        <v>24</v>
      </c>
      <c r="O11" s="6" t="s">
        <v>25</v>
      </c>
    </row>
    <row r="12" spans="1:15" ht="27.75" thickTop="1" thickBot="1" x14ac:dyDescent="0.3">
      <c r="A12" s="78" t="s">
        <v>161</v>
      </c>
      <c r="B12" s="62"/>
      <c r="C12" s="33">
        <f>Alapszakasz_mérkőzések!O4</f>
        <v>3.27</v>
      </c>
      <c r="D12" s="34">
        <f>Alapszakasz_mérkőzések!P8</f>
        <v>0</v>
      </c>
      <c r="E12" s="37">
        <f>Alapszakasz_mérkőzések!O12</f>
        <v>12.31</v>
      </c>
      <c r="F12" s="36">
        <f>Alapszakasz_mérkőzések!P16</f>
        <v>3.27</v>
      </c>
      <c r="G12" s="65">
        <f>Alapszakasz_mérkőzések!O20</f>
        <v>7.69</v>
      </c>
      <c r="H12" s="21"/>
      <c r="I12" s="21">
        <f>SUM(B12:G12)</f>
        <v>26.540000000000003</v>
      </c>
      <c r="J12" s="21">
        <v>5</v>
      </c>
      <c r="K12" s="21">
        <f>SUM(I12/J12)</f>
        <v>5.3080000000000007</v>
      </c>
      <c r="L12" s="21"/>
      <c r="M12" s="81">
        <f>SUM(E12,G12)</f>
        <v>20</v>
      </c>
      <c r="N12" s="81">
        <f>SUM(C12,D12,F12)/2</f>
        <v>3.27</v>
      </c>
      <c r="O12" s="6">
        <f>SUM(M12:N12)</f>
        <v>23.27</v>
      </c>
    </row>
    <row r="13" spans="1:15" ht="27.75" thickTop="1" thickBot="1" x14ac:dyDescent="0.3">
      <c r="A13" s="79" t="s">
        <v>159</v>
      </c>
      <c r="B13" s="63">
        <f>Alapszakasz_mérkőzések!P4</f>
        <v>16.73</v>
      </c>
      <c r="C13" s="29"/>
      <c r="D13" s="35">
        <f>Alapszakasz_mérkőzések!O21</f>
        <v>1.46</v>
      </c>
      <c r="E13" s="36">
        <f>Alapszakasz_mérkőzések!P18</f>
        <v>15.37</v>
      </c>
      <c r="F13" s="34">
        <f>Alapszakasz_mérkőzések!O10</f>
        <v>16.55</v>
      </c>
      <c r="G13" s="37">
        <f>Alapszakasz_mérkőzések!O14</f>
        <v>14.22</v>
      </c>
      <c r="H13" s="21"/>
      <c r="I13" s="21">
        <f t="shared" si="1"/>
        <v>64.33</v>
      </c>
      <c r="J13" s="21">
        <v>5</v>
      </c>
      <c r="K13" s="21">
        <f t="shared" ref="K13:K17" si="3">SUM(I13/J13)</f>
        <v>12.866</v>
      </c>
      <c r="L13" s="21"/>
      <c r="M13" s="81">
        <f>SUM(D13,F13)</f>
        <v>18.010000000000002</v>
      </c>
      <c r="N13" s="81">
        <f>SUM(B13,E13,G13)/2</f>
        <v>23.16</v>
      </c>
      <c r="O13" s="6">
        <f t="shared" ref="O13:O18" si="4">SUM(M13:N13)</f>
        <v>41.17</v>
      </c>
    </row>
    <row r="14" spans="1:15" ht="27.75" thickTop="1" thickBot="1" x14ac:dyDescent="0.3">
      <c r="A14" s="79" t="s">
        <v>22</v>
      </c>
      <c r="B14" s="39">
        <f>Alapszakasz_mérkőzések!O8</f>
        <v>20</v>
      </c>
      <c r="C14" s="35">
        <f>Alapszakasz_mérkőzések!P21</f>
        <v>18.54</v>
      </c>
      <c r="D14" s="29"/>
      <c r="E14" s="33">
        <f>Alapszakasz_mérkőzések!O5</f>
        <v>16.73</v>
      </c>
      <c r="F14" s="37">
        <f>Alapszakasz_mérkőzések!P13</f>
        <v>5.3</v>
      </c>
      <c r="G14" s="66">
        <f>Alapszakasz_mérkőzések!P17</f>
        <v>18.41</v>
      </c>
      <c r="H14" s="21"/>
      <c r="I14" s="21">
        <f t="shared" si="1"/>
        <v>78.97999999999999</v>
      </c>
      <c r="J14" s="21">
        <v>5</v>
      </c>
      <c r="K14" s="21">
        <f t="shared" si="3"/>
        <v>15.795999999999998</v>
      </c>
      <c r="L14" s="21"/>
      <c r="M14" s="81">
        <f>SUM(C14,F14)</f>
        <v>23.84</v>
      </c>
      <c r="N14" s="81">
        <f>SUM(B14,E14,G14)/2</f>
        <v>27.57</v>
      </c>
      <c r="O14" s="6">
        <f t="shared" si="4"/>
        <v>51.41</v>
      </c>
    </row>
    <row r="15" spans="1:15" ht="27.75" thickTop="1" thickBot="1" x14ac:dyDescent="0.3">
      <c r="A15" s="78" t="s">
        <v>162</v>
      </c>
      <c r="B15" s="64">
        <f>Alapszakasz_mérkőzések!P12</f>
        <v>7.69</v>
      </c>
      <c r="C15" s="36">
        <f>Alapszakasz_mérkőzések!O18</f>
        <v>4.63</v>
      </c>
      <c r="D15" s="33">
        <f>Alapszakasz_mérkőzések!P5</f>
        <v>3.27</v>
      </c>
      <c r="E15" s="29"/>
      <c r="F15" s="35">
        <f>Alapszakasz_mérkőzések!O22</f>
        <v>5.3</v>
      </c>
      <c r="G15" s="34">
        <f>Alapszakasz_mérkőzések!P9</f>
        <v>12.01</v>
      </c>
      <c r="H15" s="21"/>
      <c r="I15" s="21">
        <f t="shared" si="1"/>
        <v>32.9</v>
      </c>
      <c r="J15" s="21">
        <v>5</v>
      </c>
      <c r="K15" s="21">
        <f t="shared" si="3"/>
        <v>6.58</v>
      </c>
      <c r="L15" s="21"/>
      <c r="M15" s="81">
        <f>SUM(B15,G15)</f>
        <v>19.7</v>
      </c>
      <c r="N15" s="81">
        <f>SUM(C15,D15,F15)/2</f>
        <v>6.6</v>
      </c>
      <c r="O15" s="6">
        <f t="shared" si="4"/>
        <v>26.299999999999997</v>
      </c>
    </row>
    <row r="16" spans="1:15" ht="27.75" thickTop="1" thickBot="1" x14ac:dyDescent="0.3">
      <c r="A16" s="79" t="s">
        <v>160</v>
      </c>
      <c r="B16" s="36">
        <f>Alapszakasz_mérkőzések!O16</f>
        <v>16.73</v>
      </c>
      <c r="C16" s="34">
        <f>Alapszakasz_mérkőzések!P10</f>
        <v>3.45</v>
      </c>
      <c r="D16" s="37">
        <f>Alapszakasz_mérkőzések!O13</f>
        <v>14.7</v>
      </c>
      <c r="E16" s="35">
        <f>Alapszakasz_mérkőzések!P22</f>
        <v>14.7</v>
      </c>
      <c r="F16" s="29"/>
      <c r="G16" s="33">
        <f>Alapszakasz_mérkőzések!O6</f>
        <v>15.15</v>
      </c>
      <c r="H16" s="21"/>
      <c r="I16" s="21">
        <f t="shared" si="1"/>
        <v>64.73</v>
      </c>
      <c r="J16" s="21">
        <v>5</v>
      </c>
      <c r="K16" s="21">
        <f t="shared" si="3"/>
        <v>12.946000000000002</v>
      </c>
      <c r="L16" s="21"/>
      <c r="M16" s="81">
        <f>SUM(C16,D16)</f>
        <v>18.149999999999999</v>
      </c>
      <c r="N16" s="81">
        <f>SUM(B16,E16,G16)/2</f>
        <v>23.29</v>
      </c>
      <c r="O16" s="6">
        <f t="shared" si="4"/>
        <v>41.44</v>
      </c>
    </row>
    <row r="17" spans="1:15" ht="27.75" thickTop="1" thickBot="1" x14ac:dyDescent="0.3">
      <c r="A17" s="78" t="s">
        <v>152</v>
      </c>
      <c r="B17" s="65">
        <f>Alapszakasz_mérkőzések!P20</f>
        <v>12.31</v>
      </c>
      <c r="C17" s="37">
        <f>Alapszakasz_mérkőzések!P14</f>
        <v>5.78</v>
      </c>
      <c r="D17" s="66">
        <f>Alapszakasz_mérkőzések!O17</f>
        <v>1.59</v>
      </c>
      <c r="E17" s="34">
        <f>Alapszakasz_mérkőzések!O9</f>
        <v>7.99</v>
      </c>
      <c r="F17" s="33">
        <f>Alapszakasz_mérkőzések!P6</f>
        <v>4.8499999999999996</v>
      </c>
      <c r="G17" s="29"/>
      <c r="H17" s="21"/>
      <c r="I17" s="21">
        <f t="shared" si="1"/>
        <v>32.520000000000003</v>
      </c>
      <c r="J17" s="21">
        <v>5</v>
      </c>
      <c r="K17" s="21">
        <f t="shared" si="3"/>
        <v>6.5040000000000004</v>
      </c>
      <c r="L17" s="21"/>
      <c r="M17" s="81">
        <f>SUM(B17,E17)</f>
        <v>20.3</v>
      </c>
      <c r="N17" s="81">
        <f>SUM(C17,D17,F17)/2</f>
        <v>6.1099999999999994</v>
      </c>
      <c r="O17" s="6">
        <f t="shared" si="4"/>
        <v>26.41</v>
      </c>
    </row>
    <row r="18" spans="1:15" ht="27" thickTop="1" x14ac:dyDescent="0.25">
      <c r="A18" s="21"/>
      <c r="B18" s="21"/>
      <c r="C18" s="21"/>
      <c r="D18" s="21"/>
      <c r="E18" s="21"/>
      <c r="F18" s="21"/>
      <c r="G18" s="21"/>
      <c r="H18" s="21" t="s">
        <v>7</v>
      </c>
      <c r="I18" s="21">
        <f>SUM(I12:I17)</f>
        <v>300</v>
      </c>
      <c r="J18" s="21"/>
      <c r="K18" s="21"/>
      <c r="L18" s="21"/>
      <c r="M18" s="6">
        <f>SUM(M12:M17)</f>
        <v>120.00000000000001</v>
      </c>
      <c r="N18" s="6">
        <f>SUM(N12:N17)</f>
        <v>90</v>
      </c>
      <c r="O18" s="6">
        <f t="shared" si="4"/>
        <v>210</v>
      </c>
    </row>
    <row r="19" spans="1:15" ht="26.25" x14ac:dyDescent="0.25">
      <c r="A19" s="21"/>
      <c r="B19" s="21"/>
      <c r="C19" s="21"/>
      <c r="D19" s="21"/>
      <c r="E19" s="21"/>
      <c r="F19" s="21"/>
      <c r="G19" s="21"/>
      <c r="H19" s="21"/>
      <c r="I19" s="21">
        <f>SUM(I18)/13</f>
        <v>23.076923076923077</v>
      </c>
      <c r="J19" s="21"/>
      <c r="K19" s="21"/>
      <c r="L19" s="21"/>
    </row>
    <row r="20" spans="1:15" ht="25.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5" ht="25.5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15" ht="25.5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15" ht="25.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5" ht="25.5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15" ht="25.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5" ht="25.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15" ht="25.5" x14ac:dyDescent="0.25">
      <c r="A27" s="5"/>
      <c r="B27" s="5"/>
      <c r="C27" s="5"/>
      <c r="D27" s="5"/>
      <c r="E27" s="5"/>
      <c r="F27" s="5"/>
      <c r="G27" s="5"/>
      <c r="H27" s="5"/>
      <c r="I27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0"/>
  <sheetViews>
    <sheetView topLeftCell="A5" zoomScale="93" zoomScaleNormal="93" workbookViewId="0">
      <selection activeCell="B16" sqref="B16:B18"/>
    </sheetView>
  </sheetViews>
  <sheetFormatPr defaultRowHeight="15" x14ac:dyDescent="0.25"/>
  <cols>
    <col min="1" max="1" width="7.5703125" bestFit="1" customWidth="1"/>
    <col min="2" max="2" width="43.140625" bestFit="1" customWidth="1"/>
    <col min="3" max="3" width="10.85546875" bestFit="1" customWidth="1"/>
    <col min="4" max="4" width="42.140625" bestFit="1" customWidth="1"/>
    <col min="8" max="8" width="28.85546875" bestFit="1" customWidth="1"/>
  </cols>
  <sheetData>
    <row r="1" spans="1:4" ht="23.25" x14ac:dyDescent="0.35">
      <c r="A1" s="6"/>
      <c r="B1" s="6" t="s">
        <v>166</v>
      </c>
      <c r="C1" s="8"/>
      <c r="D1" s="55" t="s">
        <v>170</v>
      </c>
    </row>
    <row r="2" spans="1:4" ht="23.25" x14ac:dyDescent="0.25">
      <c r="A2" s="6" t="s">
        <v>8</v>
      </c>
      <c r="B2" s="6" t="s">
        <v>9</v>
      </c>
      <c r="C2" s="6" t="s">
        <v>10</v>
      </c>
      <c r="D2" s="6"/>
    </row>
    <row r="3" spans="1:4" ht="26.25" x14ac:dyDescent="0.4">
      <c r="A3" s="6">
        <v>1</v>
      </c>
      <c r="B3" s="68" t="s">
        <v>154</v>
      </c>
      <c r="C3" s="7">
        <f>Alapszakasz_kereszttábla!I2</f>
        <v>78.539999999999992</v>
      </c>
      <c r="D3" s="92" t="s">
        <v>41</v>
      </c>
    </row>
    <row r="4" spans="1:4" ht="26.25" x14ac:dyDescent="0.4">
      <c r="A4" s="6">
        <v>2</v>
      </c>
      <c r="B4" s="68" t="s">
        <v>158</v>
      </c>
      <c r="C4" s="7">
        <f>Alapszakasz_kereszttábla!I3</f>
        <v>67.12</v>
      </c>
      <c r="D4" s="92"/>
    </row>
    <row r="5" spans="1:4" ht="27" thickBot="1" x14ac:dyDescent="0.45">
      <c r="A5" s="9">
        <v>3</v>
      </c>
      <c r="B5" s="82" t="s">
        <v>53</v>
      </c>
      <c r="C5" s="40">
        <f>Alapszakasz_kereszttábla!I7</f>
        <v>60.24</v>
      </c>
      <c r="D5" s="92"/>
    </row>
    <row r="6" spans="1:4" ht="26.25" thickTop="1" x14ac:dyDescent="0.4">
      <c r="A6" s="10">
        <v>4</v>
      </c>
      <c r="B6" s="83" t="s">
        <v>155</v>
      </c>
      <c r="C6" s="41">
        <f>Alapszakasz_kereszttábla!I6</f>
        <v>52.48</v>
      </c>
      <c r="D6" s="92" t="s">
        <v>42</v>
      </c>
    </row>
    <row r="7" spans="1:4" ht="26.25" x14ac:dyDescent="0.4">
      <c r="A7" s="6">
        <v>5</v>
      </c>
      <c r="B7" s="68" t="s">
        <v>156</v>
      </c>
      <c r="C7" s="7">
        <f>Alapszakasz_kereszttábla!I4</f>
        <v>39.06</v>
      </c>
      <c r="D7" s="92"/>
    </row>
    <row r="8" spans="1:4" ht="26.25" x14ac:dyDescent="0.4">
      <c r="A8" s="6">
        <v>6</v>
      </c>
      <c r="B8" s="68" t="s">
        <v>157</v>
      </c>
      <c r="C8" s="7">
        <f>Alapszakasz_kereszttábla!I5</f>
        <v>2.56</v>
      </c>
      <c r="D8" s="92"/>
    </row>
    <row r="9" spans="1:4" x14ac:dyDescent="0.25">
      <c r="C9">
        <f>SUM(C3:C8)</f>
        <v>300</v>
      </c>
    </row>
    <row r="10" spans="1:4" x14ac:dyDescent="0.25">
      <c r="C10">
        <f>SUM(C9)/15</f>
        <v>20</v>
      </c>
    </row>
    <row r="11" spans="1:4" ht="23.25" x14ac:dyDescent="0.35">
      <c r="A11" s="6"/>
      <c r="B11" s="6" t="s">
        <v>167</v>
      </c>
      <c r="C11" s="8"/>
    </row>
    <row r="12" spans="1:4" ht="23.25" x14ac:dyDescent="0.25">
      <c r="A12" s="6" t="s">
        <v>8</v>
      </c>
      <c r="B12" s="6" t="s">
        <v>9</v>
      </c>
      <c r="C12" s="6" t="s">
        <v>10</v>
      </c>
    </row>
    <row r="13" spans="1:4" ht="26.25" x14ac:dyDescent="0.4">
      <c r="A13" s="6">
        <v>1</v>
      </c>
      <c r="B13" s="68" t="s">
        <v>22</v>
      </c>
      <c r="C13" s="7">
        <f>Alapszakasz_kereszttábla!I14</f>
        <v>78.97999999999999</v>
      </c>
      <c r="D13" s="92" t="s">
        <v>41</v>
      </c>
    </row>
    <row r="14" spans="1:4" ht="26.25" x14ac:dyDescent="0.4">
      <c r="A14" s="6">
        <v>2</v>
      </c>
      <c r="B14" s="68" t="s">
        <v>160</v>
      </c>
      <c r="C14" s="7">
        <f>Alapszakasz_kereszttábla!I16</f>
        <v>64.73</v>
      </c>
      <c r="D14" s="92"/>
    </row>
    <row r="15" spans="1:4" ht="27" thickBot="1" x14ac:dyDescent="0.45">
      <c r="A15" s="9">
        <v>3</v>
      </c>
      <c r="B15" s="82" t="s">
        <v>159</v>
      </c>
      <c r="C15" s="40">
        <f>Alapszakasz_kereszttábla!I13</f>
        <v>64.33</v>
      </c>
      <c r="D15" s="92"/>
    </row>
    <row r="16" spans="1:4" ht="27" thickTop="1" x14ac:dyDescent="0.4">
      <c r="A16" s="10">
        <v>4</v>
      </c>
      <c r="B16" s="84" t="s">
        <v>162</v>
      </c>
      <c r="C16" s="41">
        <f>Alapszakasz_kereszttábla!I15</f>
        <v>32.9</v>
      </c>
      <c r="D16" s="92" t="s">
        <v>42</v>
      </c>
    </row>
    <row r="17" spans="1:4" ht="26.25" x14ac:dyDescent="0.4">
      <c r="A17" s="6">
        <v>5</v>
      </c>
      <c r="B17" s="68" t="s">
        <v>152</v>
      </c>
      <c r="C17" s="7">
        <f>Alapszakasz_kereszttábla!I17</f>
        <v>32.520000000000003</v>
      </c>
      <c r="D17" s="92"/>
    </row>
    <row r="18" spans="1:4" ht="26.25" x14ac:dyDescent="0.4">
      <c r="A18" s="6">
        <v>6</v>
      </c>
      <c r="B18" s="68" t="s">
        <v>161</v>
      </c>
      <c r="C18" s="7">
        <f>Alapszakasz_kereszttábla!I12</f>
        <v>26.540000000000003</v>
      </c>
      <c r="D18" s="92"/>
    </row>
    <row r="19" spans="1:4" x14ac:dyDescent="0.25">
      <c r="C19">
        <f>SUM(C13:C18)</f>
        <v>300</v>
      </c>
    </row>
    <row r="20" spans="1:4" x14ac:dyDescent="0.25">
      <c r="C20">
        <f>SUM(C19)/15</f>
        <v>20</v>
      </c>
    </row>
  </sheetData>
  <sortState ref="B13:C18">
    <sortCondition descending="1" ref="C13:C18"/>
  </sortState>
  <mergeCells count="4">
    <mergeCell ref="D3:D5"/>
    <mergeCell ref="D6:D8"/>
    <mergeCell ref="D13:D15"/>
    <mergeCell ref="D16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topLeftCell="A2" zoomScale="93" zoomScaleNormal="93" workbookViewId="0">
      <selection activeCell="D13" sqref="D13"/>
    </sheetView>
  </sheetViews>
  <sheetFormatPr defaultRowHeight="15" x14ac:dyDescent="0.25"/>
  <cols>
    <col min="1" max="1" width="17" style="70" bestFit="1" customWidth="1"/>
    <col min="2" max="2" width="3.85546875" style="70" bestFit="1" customWidth="1"/>
    <col min="3" max="3" width="27.42578125" style="70" bestFit="1" customWidth="1"/>
    <col min="4" max="4" width="35.7109375" style="70" customWidth="1"/>
    <col min="5" max="5" width="17" style="70" bestFit="1" customWidth="1"/>
    <col min="6" max="6" width="13.7109375" style="70" bestFit="1" customWidth="1"/>
    <col min="7" max="7" width="20.140625" style="70" bestFit="1" customWidth="1"/>
    <col min="8" max="8" width="12" style="70" bestFit="1" customWidth="1"/>
    <col min="9" max="9" width="17.28515625" style="70" bestFit="1" customWidth="1"/>
    <col min="10" max="10" width="13" style="70" bestFit="1" customWidth="1"/>
    <col min="11" max="11" width="26.140625" style="70" bestFit="1" customWidth="1"/>
    <col min="12" max="12" width="12.42578125" style="70" bestFit="1" customWidth="1"/>
    <col min="13" max="16384" width="9.140625" style="70"/>
  </cols>
  <sheetData>
    <row r="1" spans="1:12" s="71" customFormat="1" ht="15.75" x14ac:dyDescent="0.25">
      <c r="A1" s="70"/>
      <c r="B1" s="70"/>
      <c r="C1" s="70"/>
      <c r="D1" s="70"/>
      <c r="E1" s="93" t="s">
        <v>43</v>
      </c>
      <c r="F1" s="93"/>
      <c r="G1" s="93"/>
      <c r="H1" s="93"/>
      <c r="I1" s="94" t="s">
        <v>44</v>
      </c>
      <c r="J1" s="94"/>
      <c r="K1" s="94"/>
      <c r="L1" s="94"/>
    </row>
    <row r="2" spans="1:12" ht="23.25" customHeight="1" x14ac:dyDescent="0.25">
      <c r="A2" s="72" t="s">
        <v>153</v>
      </c>
      <c r="B2" s="70" t="s">
        <v>174</v>
      </c>
      <c r="C2" s="70" t="s">
        <v>17</v>
      </c>
      <c r="D2" s="70" t="s">
        <v>52</v>
      </c>
      <c r="E2" s="70" t="s">
        <v>45</v>
      </c>
      <c r="F2" s="70" t="s">
        <v>18</v>
      </c>
      <c r="G2" s="70" t="s">
        <v>9</v>
      </c>
      <c r="H2" s="70" t="s">
        <v>18</v>
      </c>
      <c r="I2" s="70" t="s">
        <v>9</v>
      </c>
      <c r="J2" s="70" t="s">
        <v>18</v>
      </c>
      <c r="K2" s="70" t="s">
        <v>9</v>
      </c>
      <c r="L2" s="70" t="s">
        <v>18</v>
      </c>
    </row>
    <row r="3" spans="1:12" ht="23.25" customHeight="1" x14ac:dyDescent="0.4">
      <c r="A3" s="87" t="s">
        <v>172</v>
      </c>
      <c r="B3" s="71">
        <v>1</v>
      </c>
      <c r="C3" s="56" t="s">
        <v>154</v>
      </c>
      <c r="D3" s="73" t="s">
        <v>35</v>
      </c>
      <c r="E3" s="74" t="s">
        <v>32</v>
      </c>
      <c r="F3" s="74" t="s">
        <v>49</v>
      </c>
      <c r="G3" s="74" t="s">
        <v>33</v>
      </c>
      <c r="H3" s="74" t="s">
        <v>50</v>
      </c>
      <c r="I3" s="74" t="s">
        <v>30</v>
      </c>
      <c r="J3" s="74" t="s">
        <v>51</v>
      </c>
      <c r="K3" s="74" t="s">
        <v>31</v>
      </c>
      <c r="L3" s="74" t="s">
        <v>34</v>
      </c>
    </row>
    <row r="4" spans="1:12" ht="23.25" customHeight="1" x14ac:dyDescent="0.4">
      <c r="A4" s="87" t="s">
        <v>172</v>
      </c>
      <c r="B4" s="71">
        <v>2</v>
      </c>
      <c r="C4" s="61" t="s">
        <v>158</v>
      </c>
      <c r="D4" s="73" t="s">
        <v>116</v>
      </c>
      <c r="E4" s="74" t="s">
        <v>117</v>
      </c>
      <c r="F4" s="74" t="s">
        <v>118</v>
      </c>
      <c r="G4" s="74" t="s">
        <v>119</v>
      </c>
      <c r="H4" s="74" t="s">
        <v>120</v>
      </c>
      <c r="I4" s="74" t="s">
        <v>121</v>
      </c>
      <c r="J4" s="74" t="s">
        <v>122</v>
      </c>
      <c r="K4" s="74" t="s">
        <v>123</v>
      </c>
      <c r="L4" s="74" t="s">
        <v>124</v>
      </c>
    </row>
    <row r="5" spans="1:12" ht="23.25" customHeight="1" x14ac:dyDescent="0.4">
      <c r="A5" s="87" t="s">
        <v>172</v>
      </c>
      <c r="B5" s="71">
        <v>5</v>
      </c>
      <c r="C5" s="59" t="s">
        <v>53</v>
      </c>
      <c r="D5" s="73" t="s">
        <v>80</v>
      </c>
      <c r="E5" s="74" t="s">
        <v>81</v>
      </c>
      <c r="F5" s="74" t="s">
        <v>82</v>
      </c>
      <c r="G5" s="74" t="s">
        <v>83</v>
      </c>
      <c r="H5" s="74" t="s">
        <v>84</v>
      </c>
      <c r="I5" s="74" t="s">
        <v>85</v>
      </c>
      <c r="J5" s="74" t="s">
        <v>86</v>
      </c>
      <c r="K5" s="74" t="s">
        <v>87</v>
      </c>
      <c r="L5" s="74" t="s">
        <v>88</v>
      </c>
    </row>
    <row r="6" spans="1:12" ht="23.25" customHeight="1" x14ac:dyDescent="0.4">
      <c r="A6" s="87" t="s">
        <v>172</v>
      </c>
      <c r="B6" s="71">
        <v>8</v>
      </c>
      <c r="C6" s="58" t="s">
        <v>159</v>
      </c>
      <c r="D6" s="73" t="s">
        <v>107</v>
      </c>
      <c r="E6" s="74" t="s">
        <v>108</v>
      </c>
      <c r="F6" s="74" t="s">
        <v>109</v>
      </c>
      <c r="G6" s="74" t="s">
        <v>110</v>
      </c>
      <c r="H6" s="74" t="s">
        <v>111</v>
      </c>
      <c r="I6" s="74" t="s">
        <v>112</v>
      </c>
      <c r="J6" s="74" t="s">
        <v>113</v>
      </c>
      <c r="K6" s="74" t="s">
        <v>114</v>
      </c>
      <c r="L6" s="74" t="s">
        <v>115</v>
      </c>
    </row>
    <row r="7" spans="1:12" ht="23.25" customHeight="1" x14ac:dyDescent="0.4">
      <c r="A7" s="87" t="s">
        <v>172</v>
      </c>
      <c r="B7" s="71">
        <v>9</v>
      </c>
      <c r="C7" s="57" t="s">
        <v>22</v>
      </c>
      <c r="D7" s="73" t="s">
        <v>143</v>
      </c>
      <c r="E7" s="74" t="s">
        <v>144</v>
      </c>
      <c r="F7" s="74" t="s">
        <v>145</v>
      </c>
      <c r="G7" s="74" t="s">
        <v>146</v>
      </c>
      <c r="H7" s="74" t="s">
        <v>147</v>
      </c>
      <c r="I7" s="74" t="s">
        <v>148</v>
      </c>
      <c r="J7" s="74" t="s">
        <v>149</v>
      </c>
      <c r="K7" s="74" t="s">
        <v>150</v>
      </c>
      <c r="L7" s="70" t="s">
        <v>151</v>
      </c>
    </row>
    <row r="8" spans="1:12" ht="23.25" customHeight="1" x14ac:dyDescent="0.4">
      <c r="A8" s="87" t="s">
        <v>172</v>
      </c>
      <c r="B8" s="71">
        <v>11</v>
      </c>
      <c r="C8" s="60" t="s">
        <v>160</v>
      </c>
      <c r="D8" s="73" t="s">
        <v>12</v>
      </c>
      <c r="E8" s="74" t="s">
        <v>16</v>
      </c>
      <c r="F8" s="74" t="s">
        <v>46</v>
      </c>
      <c r="G8" s="74" t="s">
        <v>15</v>
      </c>
      <c r="H8" s="74" t="s">
        <v>47</v>
      </c>
      <c r="I8" s="74" t="s">
        <v>14</v>
      </c>
      <c r="J8" s="74" t="s">
        <v>48</v>
      </c>
      <c r="K8" s="69" t="s">
        <v>69</v>
      </c>
      <c r="L8" s="69" t="s">
        <v>70</v>
      </c>
    </row>
    <row r="9" spans="1:12" s="75" customFormat="1" x14ac:dyDescent="0.25"/>
    <row r="10" spans="1:12" ht="23.25" customHeight="1" x14ac:dyDescent="0.4">
      <c r="A10" s="86" t="s">
        <v>173</v>
      </c>
      <c r="B10" s="71">
        <v>3</v>
      </c>
      <c r="C10" s="61" t="s">
        <v>156</v>
      </c>
      <c r="D10" s="73" t="s">
        <v>98</v>
      </c>
      <c r="E10" s="74" t="s">
        <v>99</v>
      </c>
      <c r="F10" s="74" t="s">
        <v>100</v>
      </c>
      <c r="G10" s="74" t="s">
        <v>101</v>
      </c>
      <c r="H10" s="74" t="s">
        <v>102</v>
      </c>
      <c r="I10" s="74" t="s">
        <v>105</v>
      </c>
      <c r="J10" s="74" t="s">
        <v>106</v>
      </c>
      <c r="K10" s="74" t="s">
        <v>103</v>
      </c>
      <c r="L10" s="74" t="s">
        <v>104</v>
      </c>
    </row>
    <row r="11" spans="1:12" ht="23.25" customHeight="1" x14ac:dyDescent="0.4">
      <c r="A11" s="86" t="s">
        <v>173</v>
      </c>
      <c r="B11" s="71">
        <v>4</v>
      </c>
      <c r="C11" s="59" t="s">
        <v>157</v>
      </c>
      <c r="D11" s="73" t="s">
        <v>61</v>
      </c>
      <c r="E11" s="69" t="s">
        <v>62</v>
      </c>
      <c r="F11" s="70" t="s">
        <v>63</v>
      </c>
      <c r="G11" s="69" t="s">
        <v>13</v>
      </c>
      <c r="H11" s="70" t="s">
        <v>64</v>
      </c>
      <c r="I11" s="69" t="s">
        <v>65</v>
      </c>
      <c r="J11" s="69" t="s">
        <v>66</v>
      </c>
      <c r="K11" s="69" t="s">
        <v>67</v>
      </c>
      <c r="L11" s="69" t="s">
        <v>68</v>
      </c>
    </row>
    <row r="12" spans="1:12" ht="23.25" customHeight="1" x14ac:dyDescent="0.4">
      <c r="A12" s="86" t="s">
        <v>173</v>
      </c>
      <c r="B12" s="71">
        <v>6</v>
      </c>
      <c r="C12" s="56" t="s">
        <v>155</v>
      </c>
      <c r="D12" s="73" t="s">
        <v>140</v>
      </c>
      <c r="E12" s="74" t="s">
        <v>125</v>
      </c>
      <c r="F12" s="74" t="s">
        <v>126</v>
      </c>
      <c r="G12" s="74" t="s">
        <v>127</v>
      </c>
      <c r="H12" s="74" t="s">
        <v>128</v>
      </c>
      <c r="I12" s="74" t="s">
        <v>129</v>
      </c>
      <c r="J12" s="74" t="s">
        <v>130</v>
      </c>
      <c r="K12" s="74" t="s">
        <v>131</v>
      </c>
      <c r="L12" s="70" t="s">
        <v>132</v>
      </c>
    </row>
    <row r="13" spans="1:12" ht="23.25" customHeight="1" x14ac:dyDescent="0.4">
      <c r="A13" s="86" t="s">
        <v>173</v>
      </c>
      <c r="B13" s="71">
        <v>7</v>
      </c>
      <c r="C13" s="58" t="s">
        <v>161</v>
      </c>
      <c r="D13" s="73" t="s">
        <v>89</v>
      </c>
      <c r="E13" s="74" t="s">
        <v>90</v>
      </c>
      <c r="F13" s="74" t="s">
        <v>91</v>
      </c>
      <c r="G13" s="74" t="s">
        <v>92</v>
      </c>
      <c r="H13" s="74" t="s">
        <v>93</v>
      </c>
      <c r="I13" s="74" t="s">
        <v>94</v>
      </c>
      <c r="J13" s="74" t="s">
        <v>95</v>
      </c>
      <c r="K13" s="74" t="s">
        <v>96</v>
      </c>
      <c r="L13" s="74" t="s">
        <v>97</v>
      </c>
    </row>
    <row r="14" spans="1:12" ht="23.25" customHeight="1" x14ac:dyDescent="0.4">
      <c r="A14" s="86" t="s">
        <v>173</v>
      </c>
      <c r="B14" s="71">
        <v>10</v>
      </c>
      <c r="C14" s="57" t="s">
        <v>162</v>
      </c>
      <c r="D14" s="73" t="s">
        <v>71</v>
      </c>
      <c r="E14" s="74" t="s">
        <v>72</v>
      </c>
      <c r="F14" s="74" t="s">
        <v>73</v>
      </c>
      <c r="G14" s="74" t="s">
        <v>74</v>
      </c>
      <c r="H14" s="74" t="s">
        <v>75</v>
      </c>
      <c r="I14" s="74" t="s">
        <v>76</v>
      </c>
      <c r="J14" s="74" t="s">
        <v>77</v>
      </c>
      <c r="K14" s="74" t="s">
        <v>78</v>
      </c>
      <c r="L14" s="74" t="s">
        <v>79</v>
      </c>
    </row>
    <row r="15" spans="1:12" ht="23.25" customHeight="1" x14ac:dyDescent="0.4">
      <c r="A15" s="86" t="s">
        <v>173</v>
      </c>
      <c r="B15" s="71">
        <v>12</v>
      </c>
      <c r="C15" s="60" t="s">
        <v>152</v>
      </c>
      <c r="D15" s="73" t="s">
        <v>133</v>
      </c>
      <c r="E15" s="74" t="s">
        <v>134</v>
      </c>
      <c r="F15" s="74" t="s">
        <v>135</v>
      </c>
      <c r="G15" s="74" t="s">
        <v>136</v>
      </c>
      <c r="H15" s="74" t="s">
        <v>137</v>
      </c>
      <c r="I15" s="70" t="s">
        <v>139</v>
      </c>
      <c r="J15" s="76" t="s">
        <v>142</v>
      </c>
      <c r="K15" s="70" t="s">
        <v>138</v>
      </c>
      <c r="L15" s="76" t="s">
        <v>141</v>
      </c>
    </row>
  </sheetData>
  <sortState ref="A10:L15">
    <sortCondition ref="B10:B15"/>
  </sortState>
  <mergeCells count="2">
    <mergeCell ref="E1:H1"/>
    <mergeCell ref="I1:L1"/>
  </mergeCells>
  <hyperlinks>
    <hyperlink ref="D13" r:id="rId1"/>
    <hyperlink ref="D10" r:id="rId2"/>
    <hyperlink ref="D15" r:id="rId3"/>
    <hyperlink ref="D7" r:id="rId4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7"/>
  <sheetViews>
    <sheetView zoomScale="64" zoomScaleNormal="64" workbookViewId="0">
      <selection activeCell="E15" sqref="E15"/>
    </sheetView>
  </sheetViews>
  <sheetFormatPr defaultRowHeight="24.75" x14ac:dyDescent="0.4"/>
  <cols>
    <col min="1" max="1" width="8.85546875" style="16" bestFit="1" customWidth="1"/>
    <col min="2" max="2" width="3.42578125" style="16" bestFit="1" customWidth="1"/>
    <col min="3" max="4" width="27" style="16" bestFit="1" customWidth="1"/>
    <col min="5" max="5" width="7.140625" style="16" bestFit="1" customWidth="1"/>
    <col min="6" max="6" width="14.7109375" style="16" bestFit="1" customWidth="1"/>
    <col min="7" max="7" width="17.5703125" style="16" bestFit="1" customWidth="1"/>
    <col min="8" max="8" width="8.42578125" style="16" bestFit="1" customWidth="1"/>
    <col min="9" max="9" width="9.140625" style="16"/>
    <col min="10" max="10" width="8.5703125" style="16" bestFit="1" customWidth="1"/>
    <col min="11" max="11" width="3.42578125" style="16" bestFit="1" customWidth="1"/>
    <col min="12" max="13" width="30.5703125" style="16" bestFit="1" customWidth="1"/>
    <col min="14" max="14" width="16" style="16" bestFit="1" customWidth="1"/>
    <col min="15" max="15" width="14.7109375" style="16" bestFit="1" customWidth="1"/>
    <col min="16" max="16" width="17.5703125" style="16" bestFit="1" customWidth="1"/>
    <col min="17" max="17" width="8.42578125" style="16" bestFit="1" customWidth="1"/>
    <col min="18" max="16384" width="9.140625" style="16"/>
  </cols>
  <sheetData>
    <row r="1" spans="1:17" x14ac:dyDescent="0.4">
      <c r="C1" s="96" t="s">
        <v>41</v>
      </c>
      <c r="D1" s="96"/>
      <c r="E1" s="96"/>
      <c r="F1" s="96"/>
      <c r="G1" s="96"/>
      <c r="L1" s="97" t="s">
        <v>42</v>
      </c>
      <c r="M1" s="97"/>
      <c r="N1" s="97"/>
      <c r="O1" s="97"/>
      <c r="P1" s="97"/>
      <c r="Q1" s="97"/>
    </row>
    <row r="2" spans="1:17" x14ac:dyDescent="0.4">
      <c r="C2" s="96"/>
      <c r="D2" s="96"/>
      <c r="E2" s="96"/>
      <c r="F2" s="96"/>
      <c r="G2" s="96"/>
      <c r="L2" s="97"/>
      <c r="M2" s="97"/>
      <c r="N2" s="97"/>
      <c r="O2" s="97"/>
      <c r="P2" s="97"/>
      <c r="Q2" s="97"/>
    </row>
    <row r="3" spans="1:17" x14ac:dyDescent="0.4">
      <c r="C3" s="16" t="s">
        <v>0</v>
      </c>
      <c r="D3" s="16" t="s">
        <v>1</v>
      </c>
      <c r="E3" s="16" t="s">
        <v>4</v>
      </c>
      <c r="F3" s="16" t="s">
        <v>2</v>
      </c>
      <c r="G3" s="16" t="s">
        <v>3</v>
      </c>
      <c r="H3" s="16" t="s">
        <v>5</v>
      </c>
      <c r="L3" s="16" t="s">
        <v>0</v>
      </c>
      <c r="M3" s="16" t="s">
        <v>1</v>
      </c>
      <c r="N3" s="16" t="s">
        <v>4</v>
      </c>
      <c r="O3" s="16" t="s">
        <v>2</v>
      </c>
      <c r="P3" s="16" t="s">
        <v>3</v>
      </c>
      <c r="Q3" s="16" t="s">
        <v>5</v>
      </c>
    </row>
    <row r="4" spans="1:17" ht="26.25" customHeight="1" x14ac:dyDescent="0.4">
      <c r="A4" s="95" t="s">
        <v>36</v>
      </c>
      <c r="B4" s="16">
        <v>1</v>
      </c>
      <c r="C4" s="56" t="s">
        <v>154</v>
      </c>
      <c r="D4" s="58" t="s">
        <v>159</v>
      </c>
      <c r="E4" s="88">
        <v>-46</v>
      </c>
      <c r="F4" s="43">
        <v>0.56000000000000005</v>
      </c>
      <c r="G4" s="43">
        <v>19.440000000000001</v>
      </c>
      <c r="H4" s="16">
        <f>SUM(F4:G4)</f>
        <v>20</v>
      </c>
      <c r="J4" s="95" t="s">
        <v>36</v>
      </c>
      <c r="K4" s="16">
        <v>4</v>
      </c>
      <c r="L4" s="56" t="s">
        <v>155</v>
      </c>
      <c r="M4" s="58" t="s">
        <v>161</v>
      </c>
      <c r="N4" s="24">
        <v>27</v>
      </c>
      <c r="O4" s="43">
        <v>16.91</v>
      </c>
      <c r="P4" s="43">
        <v>3.09</v>
      </c>
      <c r="Q4" s="16">
        <f>SUM(O4:P4)</f>
        <v>20</v>
      </c>
    </row>
    <row r="5" spans="1:17" ht="26.25" x14ac:dyDescent="0.4">
      <c r="A5" s="95"/>
      <c r="B5" s="16">
        <v>2</v>
      </c>
      <c r="C5" s="57" t="s">
        <v>22</v>
      </c>
      <c r="D5" s="59" t="s">
        <v>53</v>
      </c>
      <c r="E5" s="88">
        <v>33</v>
      </c>
      <c r="F5" s="43">
        <v>17.86</v>
      </c>
      <c r="G5" s="43">
        <v>2.14</v>
      </c>
      <c r="H5" s="16">
        <f t="shared" ref="H5:H10" si="0">SUM(F5:G5)</f>
        <v>20</v>
      </c>
      <c r="J5" s="95"/>
      <c r="K5" s="16">
        <v>5</v>
      </c>
      <c r="L5" s="57" t="s">
        <v>162</v>
      </c>
      <c r="M5" s="59" t="s">
        <v>157</v>
      </c>
      <c r="N5" s="24">
        <v>25</v>
      </c>
      <c r="O5" s="43">
        <v>16.55</v>
      </c>
      <c r="P5" s="43">
        <v>3.45</v>
      </c>
      <c r="Q5" s="16">
        <f t="shared" ref="Q5:Q14" si="1">SUM(O5:P5)</f>
        <v>20</v>
      </c>
    </row>
    <row r="6" spans="1:17" ht="26.25" x14ac:dyDescent="0.4">
      <c r="A6" s="95"/>
      <c r="B6" s="16">
        <v>3</v>
      </c>
      <c r="C6" s="61" t="s">
        <v>158</v>
      </c>
      <c r="D6" s="60" t="s">
        <v>160</v>
      </c>
      <c r="E6" s="88">
        <v>-30</v>
      </c>
      <c r="F6" s="43">
        <v>2.6</v>
      </c>
      <c r="G6" s="43">
        <v>17.399999999999999</v>
      </c>
      <c r="H6" s="16">
        <f t="shared" si="0"/>
        <v>20</v>
      </c>
      <c r="J6" s="95"/>
      <c r="K6" s="16">
        <v>6</v>
      </c>
      <c r="L6" s="61" t="s">
        <v>156</v>
      </c>
      <c r="M6" s="60" t="s">
        <v>152</v>
      </c>
      <c r="N6" s="24">
        <v>26</v>
      </c>
      <c r="O6" s="43">
        <v>16.73</v>
      </c>
      <c r="P6" s="43">
        <v>3.27</v>
      </c>
      <c r="Q6" s="16">
        <f t="shared" si="1"/>
        <v>20</v>
      </c>
    </row>
    <row r="7" spans="1:17" ht="26.25" x14ac:dyDescent="0.4">
      <c r="A7" s="19"/>
      <c r="C7" s="17"/>
      <c r="D7" s="17"/>
      <c r="E7" s="21"/>
      <c r="F7" s="17"/>
      <c r="G7" s="17"/>
      <c r="J7" s="19"/>
      <c r="L7" s="17"/>
      <c r="M7" s="17"/>
      <c r="N7" s="17"/>
      <c r="O7" s="18"/>
      <c r="P7" s="18"/>
    </row>
    <row r="8" spans="1:17" ht="26.25" customHeight="1" x14ac:dyDescent="0.4">
      <c r="A8" s="95" t="s">
        <v>37</v>
      </c>
      <c r="B8" s="16">
        <v>1</v>
      </c>
      <c r="C8" s="59" t="s">
        <v>53</v>
      </c>
      <c r="D8" s="58" t="s">
        <v>159</v>
      </c>
      <c r="E8" s="88">
        <v>-12</v>
      </c>
      <c r="F8" s="44">
        <v>6.29</v>
      </c>
      <c r="G8" s="44">
        <v>13.71</v>
      </c>
      <c r="H8" s="16">
        <f t="shared" si="0"/>
        <v>20</v>
      </c>
      <c r="J8" s="95" t="s">
        <v>37</v>
      </c>
      <c r="K8" s="16">
        <v>4</v>
      </c>
      <c r="L8" s="59" t="s">
        <v>157</v>
      </c>
      <c r="M8" s="58" t="s">
        <v>161</v>
      </c>
      <c r="N8" s="24">
        <v>-50</v>
      </c>
      <c r="O8" s="44">
        <v>0.17</v>
      </c>
      <c r="P8" s="44">
        <v>19.829999999999998</v>
      </c>
      <c r="Q8" s="16">
        <f t="shared" si="1"/>
        <v>20</v>
      </c>
    </row>
    <row r="9" spans="1:17" ht="26.25" x14ac:dyDescent="0.4">
      <c r="A9" s="95"/>
      <c r="B9" s="16">
        <v>2</v>
      </c>
      <c r="C9" s="61" t="s">
        <v>158</v>
      </c>
      <c r="D9" s="57" t="s">
        <v>22</v>
      </c>
      <c r="E9" s="88">
        <v>55</v>
      </c>
      <c r="F9" s="44">
        <v>20</v>
      </c>
      <c r="G9" s="44">
        <v>0</v>
      </c>
      <c r="H9" s="16">
        <f t="shared" si="0"/>
        <v>20</v>
      </c>
      <c r="J9" s="95"/>
      <c r="K9" s="16">
        <v>5</v>
      </c>
      <c r="L9" s="61" t="s">
        <v>156</v>
      </c>
      <c r="M9" s="57" t="s">
        <v>162</v>
      </c>
      <c r="N9" s="24">
        <v>28</v>
      </c>
      <c r="O9" s="44">
        <v>17.079999999999998</v>
      </c>
      <c r="P9" s="44">
        <v>2.92</v>
      </c>
      <c r="Q9" s="16">
        <f t="shared" si="1"/>
        <v>20</v>
      </c>
    </row>
    <row r="10" spans="1:17" ht="26.25" x14ac:dyDescent="0.4">
      <c r="A10" s="95"/>
      <c r="B10" s="16">
        <v>3</v>
      </c>
      <c r="C10" s="60" t="s">
        <v>160</v>
      </c>
      <c r="D10" s="56" t="s">
        <v>154</v>
      </c>
      <c r="E10" s="88">
        <v>23</v>
      </c>
      <c r="F10" s="44">
        <v>16.18</v>
      </c>
      <c r="G10" s="44">
        <v>3.82</v>
      </c>
      <c r="H10" s="16">
        <f t="shared" si="0"/>
        <v>20</v>
      </c>
      <c r="J10" s="95"/>
      <c r="K10" s="16">
        <v>6</v>
      </c>
      <c r="L10" s="60" t="s">
        <v>152</v>
      </c>
      <c r="M10" s="56" t="s">
        <v>155</v>
      </c>
      <c r="N10" s="24">
        <v>-1</v>
      </c>
      <c r="O10" s="44">
        <v>9.64</v>
      </c>
      <c r="P10" s="44">
        <v>10.36</v>
      </c>
      <c r="Q10" s="16">
        <f t="shared" si="1"/>
        <v>20</v>
      </c>
    </row>
    <row r="11" spans="1:17" ht="26.25" x14ac:dyDescent="0.4">
      <c r="A11" s="19"/>
      <c r="C11" s="17"/>
      <c r="D11" s="17"/>
      <c r="E11" s="21"/>
      <c r="F11" s="18"/>
      <c r="G11" s="18"/>
      <c r="J11" s="19"/>
      <c r="L11" s="17"/>
      <c r="M11" s="17"/>
      <c r="N11" s="17"/>
      <c r="O11" s="18"/>
      <c r="P11" s="18"/>
    </row>
    <row r="12" spans="1:17" ht="26.25" customHeight="1" x14ac:dyDescent="0.4">
      <c r="A12" s="95" t="s">
        <v>38</v>
      </c>
      <c r="B12" s="16">
        <v>1</v>
      </c>
      <c r="C12" s="60" t="s">
        <v>160</v>
      </c>
      <c r="D12" s="59" t="s">
        <v>53</v>
      </c>
      <c r="E12" s="88">
        <v>-27</v>
      </c>
      <c r="F12" s="45">
        <v>3.09</v>
      </c>
      <c r="G12" s="45">
        <v>16.91</v>
      </c>
      <c r="H12" s="16">
        <f>SUM(F12:G12)</f>
        <v>20</v>
      </c>
      <c r="J12" s="95" t="s">
        <v>38</v>
      </c>
      <c r="K12" s="16">
        <v>4</v>
      </c>
      <c r="L12" s="60" t="s">
        <v>152</v>
      </c>
      <c r="M12" s="59" t="s">
        <v>157</v>
      </c>
      <c r="N12" s="24">
        <v>18</v>
      </c>
      <c r="O12" s="45">
        <v>15.15</v>
      </c>
      <c r="P12" s="45">
        <v>4.8499999999999996</v>
      </c>
      <c r="Q12" s="16">
        <f t="shared" si="1"/>
        <v>20</v>
      </c>
    </row>
    <row r="13" spans="1:17" ht="26.25" x14ac:dyDescent="0.4">
      <c r="A13" s="95"/>
      <c r="B13" s="16">
        <v>2</v>
      </c>
      <c r="C13" s="56" t="s">
        <v>154</v>
      </c>
      <c r="D13" s="57" t="s">
        <v>22</v>
      </c>
      <c r="E13" s="88">
        <v>-14</v>
      </c>
      <c r="F13" s="45">
        <v>5.78</v>
      </c>
      <c r="G13" s="45">
        <v>14.22</v>
      </c>
      <c r="H13" s="16">
        <f>SUM(F13:G13)</f>
        <v>20</v>
      </c>
      <c r="J13" s="95"/>
      <c r="K13" s="16">
        <v>5</v>
      </c>
      <c r="L13" s="56" t="s">
        <v>155</v>
      </c>
      <c r="M13" s="57" t="s">
        <v>162</v>
      </c>
      <c r="N13" s="24">
        <v>-18</v>
      </c>
      <c r="O13" s="45">
        <v>4.8499999999999996</v>
      </c>
      <c r="P13" s="45">
        <v>15.15</v>
      </c>
      <c r="Q13" s="16">
        <f t="shared" si="1"/>
        <v>20</v>
      </c>
    </row>
    <row r="14" spans="1:17" ht="26.25" x14ac:dyDescent="0.4">
      <c r="A14" s="95"/>
      <c r="B14" s="16">
        <v>3</v>
      </c>
      <c r="C14" s="58" t="s">
        <v>159</v>
      </c>
      <c r="D14" s="61" t="s">
        <v>158</v>
      </c>
      <c r="E14" s="88">
        <v>70</v>
      </c>
      <c r="F14" s="45">
        <v>20</v>
      </c>
      <c r="G14" s="45">
        <v>0</v>
      </c>
      <c r="H14" s="16">
        <f>SUM(F14:G14)</f>
        <v>20</v>
      </c>
      <c r="J14" s="95"/>
      <c r="K14" s="16">
        <v>6</v>
      </c>
      <c r="L14" s="58" t="s">
        <v>161</v>
      </c>
      <c r="M14" s="61" t="s">
        <v>156</v>
      </c>
      <c r="N14" s="24">
        <v>18</v>
      </c>
      <c r="O14" s="45">
        <v>15.15</v>
      </c>
      <c r="P14" s="45">
        <v>4.8499999999999996</v>
      </c>
      <c r="Q14" s="16">
        <f t="shared" si="1"/>
        <v>20</v>
      </c>
    </row>
    <row r="15" spans="1:17" x14ac:dyDescent="0.4">
      <c r="A15" s="19"/>
      <c r="E15" s="17"/>
      <c r="F15" s="18"/>
      <c r="G15" s="18"/>
      <c r="J15" s="19"/>
      <c r="N15" s="17"/>
      <c r="O15" s="18"/>
      <c r="P15" s="18"/>
    </row>
    <row r="16" spans="1:17" x14ac:dyDescent="0.4">
      <c r="A16" s="19"/>
      <c r="J16" s="19"/>
    </row>
    <row r="17" spans="1:10" x14ac:dyDescent="0.4">
      <c r="A17" s="20"/>
      <c r="J17" s="20"/>
    </row>
  </sheetData>
  <mergeCells count="8">
    <mergeCell ref="A12:A14"/>
    <mergeCell ref="J12:J14"/>
    <mergeCell ref="C1:G2"/>
    <mergeCell ref="L1:Q2"/>
    <mergeCell ref="A4:A6"/>
    <mergeCell ref="J4:J6"/>
    <mergeCell ref="A8:A10"/>
    <mergeCell ref="J8:J10"/>
  </mergeCells>
  <hyperlinks>
    <hyperlink ref="E6" r:id="rId1" display="https://webutil.bridgebase.com/v2/tview.php?t=78407-1621447472&amp;u=hosagi"/>
    <hyperlink ref="E4" r:id="rId2" display="https://webutil.bridgebase.com/v2/tview.php?t=87155-1621533684&amp;u=ferenck50"/>
    <hyperlink ref="N5" r:id="rId3" display="https://webutil.bridgebase.com/v2/tview.php?t=86436-1621530281&amp;u=hmiklos11"/>
    <hyperlink ref="N6" r:id="rId4" display="https://webutil.bridgebase.com/v2/tview.php?t=94416-1621612815&amp;u=olasz"/>
    <hyperlink ref="N4" r:id="rId5" display="https://webutil.bridgebase.com/v2/tview.php?t=28639-1621962909&amp;u=Hoiny&amp;v3b=web&amp;v3v=5.8.1"/>
    <hyperlink ref="N9" r:id="rId6" display="https://webutil.bridgebase.com/v2/tview.php?t=37670-1622052162&amp;u=olasz"/>
    <hyperlink ref="E5" r:id="rId7" display="https://webutil.bridgebase.com/v2/tview.php?t=46235-1622138321&amp;u=bi1"/>
    <hyperlink ref="N10" r:id="rId8" display="https://webutil.bridgebase.com/v2/tview.php?t=78203-1622487607&amp;u=hoiny"/>
    <hyperlink ref="N8" r:id="rId9" display="https://webutil.bridgebase.com/v2/tview.php?t=84852-1622563635&amp;u=demaja"/>
    <hyperlink ref="E10" r:id="rId10" display="https://webutil.bridgebase.com/v2/tview.php?t=93089-1622649665&amp;u=speedy+4"/>
    <hyperlink ref="E8" r:id="rId11" display="https://webutil.bridgebase.com/v2/tview.php?t=94158-1622656820&amp;u=pinterj"/>
    <hyperlink ref="N12" r:id="rId12" display="https://webutil.bridgebase.com/v2/tview.php?t=31214-1623081736&amp;u=moli53"/>
    <hyperlink ref="N14" r:id="rId13" display="https://webutil.bridgebase.com/v2/tview.php?t=40096-1623171875&amp;u=demaja"/>
    <hyperlink ref="N13" r:id="rId14" display="https://webutil.bridgebase.com/v2/tview.php?t=2776-1622746793&amp;u=fagota54"/>
    <hyperlink ref="E9" r:id="rId15" display="https://webutil.bridgebase.com/v2/tview.php?t=78058-1623608000&amp;u=zfelleg"/>
    <hyperlink ref="E13" r:id="rId16" display="https://webutil.bridgebase.com/v2/tview.php?t=48867-1623261664&amp;u=bi1"/>
    <hyperlink ref="E12" r:id="rId17" display="https://webutil.bridgebase.com/v2/tview.php?t=47419-1623251556&amp;u=kiskoszegi"/>
    <hyperlink ref="E14" r:id="rId18" display="https://webutil.bridgebase.com/v2/tview.php?t=7905-1623952814&amp;u=ferenck50"/>
  </hyperlinks>
  <pageMargins left="0.7" right="0.7" top="0.75" bottom="0.75" header="0.3" footer="0.3"/>
  <pageSetup paperSize="9" orientation="portrait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zoomScale="68" zoomScaleNormal="68" workbookViewId="0">
      <selection activeCell="G4" sqref="G4"/>
    </sheetView>
  </sheetViews>
  <sheetFormatPr defaultRowHeight="15" x14ac:dyDescent="0.25"/>
  <cols>
    <col min="1" max="1" width="28.85546875" style="55" customWidth="1"/>
    <col min="2" max="7" width="15.28515625" style="55" bestFit="1" customWidth="1"/>
    <col min="8" max="8" width="15" style="55" bestFit="1" customWidth="1"/>
    <col min="9" max="9" width="13.140625" style="55" bestFit="1" customWidth="1"/>
    <col min="10" max="10" width="14.28515625" style="55" bestFit="1" customWidth="1"/>
    <col min="11" max="11" width="13.140625" style="55" bestFit="1" customWidth="1"/>
    <col min="12" max="16384" width="9.140625" style="55"/>
  </cols>
  <sheetData>
    <row r="1" spans="1:11" ht="20.25" thickBot="1" x14ac:dyDescent="0.3">
      <c r="A1" s="11" t="s">
        <v>41</v>
      </c>
      <c r="B1" s="12"/>
      <c r="C1" s="12"/>
      <c r="D1" s="12"/>
      <c r="E1" s="12"/>
      <c r="F1" s="12"/>
      <c r="G1" s="12"/>
      <c r="H1" s="12" t="s">
        <v>28</v>
      </c>
      <c r="I1" s="12" t="s">
        <v>29</v>
      </c>
      <c r="J1" s="12"/>
    </row>
    <row r="2" spans="1:11" ht="21" thickTop="1" thickBot="1" x14ac:dyDescent="0.3">
      <c r="A2" s="13"/>
      <c r="B2" s="13" t="s">
        <v>57</v>
      </c>
      <c r="C2" s="13" t="s">
        <v>56</v>
      </c>
      <c r="D2" s="13" t="s">
        <v>60</v>
      </c>
      <c r="E2" s="13" t="s">
        <v>58</v>
      </c>
      <c r="F2" s="13" t="s">
        <v>171</v>
      </c>
      <c r="G2" s="13" t="s">
        <v>168</v>
      </c>
      <c r="H2" s="14" t="s">
        <v>27</v>
      </c>
      <c r="I2" s="14" t="s">
        <v>26</v>
      </c>
      <c r="J2" s="12" t="s">
        <v>11</v>
      </c>
      <c r="K2" s="25" t="s">
        <v>20</v>
      </c>
    </row>
    <row r="3" spans="1:11" ht="27.75" thickTop="1" thickBot="1" x14ac:dyDescent="0.45">
      <c r="A3" s="56" t="s">
        <v>154</v>
      </c>
      <c r="B3" s="42"/>
      <c r="C3" s="46">
        <f>Alapszakasz_mérkőzések!F4</f>
        <v>8.6199999999999992</v>
      </c>
      <c r="D3" s="46">
        <f>Alapszakasz_mérkőzések!G16</f>
        <v>15.79</v>
      </c>
      <c r="E3" s="47">
        <f>Rájátszás_mérkőzések!F13</f>
        <v>5.78</v>
      </c>
      <c r="F3" s="48">
        <f>Rájátszás_mérkőzések!G10</f>
        <v>3.82</v>
      </c>
      <c r="G3" s="49">
        <f>Rájátszás_mérkőzések!F4</f>
        <v>0.56000000000000005</v>
      </c>
      <c r="H3" s="14">
        <f>SUM(B3:D3)</f>
        <v>24.409999999999997</v>
      </c>
      <c r="I3" s="14">
        <f>Alapszakasz_kereszttábla!N2</f>
        <v>27.065000000000001</v>
      </c>
      <c r="J3" s="85">
        <f>SUM(H3:I3, E3,F3,G3)</f>
        <v>61.634999999999998</v>
      </c>
      <c r="K3" s="12">
        <v>3</v>
      </c>
    </row>
    <row r="4" spans="1:11" ht="27.75" thickTop="1" thickBot="1" x14ac:dyDescent="0.45">
      <c r="A4" s="61" t="s">
        <v>158</v>
      </c>
      <c r="B4" s="50">
        <f>Alapszakasz_mérkőzések!G4</f>
        <v>11.38</v>
      </c>
      <c r="C4" s="15"/>
      <c r="D4" s="51">
        <f>Alapszakasz_mérkőzések!F10</f>
        <v>14.22</v>
      </c>
      <c r="E4" s="48">
        <f>Rájátszás_mérkőzések!F9</f>
        <v>20</v>
      </c>
      <c r="F4" s="49">
        <f>Rájátszás_mérkőzések!F6</f>
        <v>2.6</v>
      </c>
      <c r="G4" s="47">
        <f>Rájátszás_mérkőzések!G14</f>
        <v>0</v>
      </c>
      <c r="H4" s="14">
        <f t="shared" ref="H4:H5" si="0">SUM(B4:D4)</f>
        <v>25.6</v>
      </c>
      <c r="I4" s="14">
        <f>Alapszakasz_kereszttábla!N3</f>
        <v>20.759999999999998</v>
      </c>
      <c r="J4" s="85">
        <f>SUM(H4:I4, E4,F4,G4)</f>
        <v>68.959999999999994</v>
      </c>
      <c r="K4" s="12">
        <v>3</v>
      </c>
    </row>
    <row r="5" spans="1:11" ht="27.75" thickTop="1" thickBot="1" x14ac:dyDescent="0.45">
      <c r="A5" s="59" t="s">
        <v>53</v>
      </c>
      <c r="B5" s="50">
        <f>Alapszakasz_mérkőzések!F16</f>
        <v>4.21</v>
      </c>
      <c r="C5" s="51">
        <f>Alapszakasz_mérkőzések!G10</f>
        <v>5.78</v>
      </c>
      <c r="D5" s="15"/>
      <c r="E5" s="49">
        <f>Rájátszás_mérkőzések!G5</f>
        <v>2.14</v>
      </c>
      <c r="F5" s="47">
        <f>Rájátszás_mérkőzések!G12</f>
        <v>16.91</v>
      </c>
      <c r="G5" s="48">
        <f>Rájátszás_mérkőzések!F8</f>
        <v>6.29</v>
      </c>
      <c r="H5" s="14">
        <f t="shared" si="0"/>
        <v>9.99</v>
      </c>
      <c r="I5" s="14">
        <f>Alapszakasz_kereszttábla!N7</f>
        <v>25.125</v>
      </c>
      <c r="J5" s="85">
        <f>SUM(H5:I5, E5,F5,G5)</f>
        <v>60.455000000000005</v>
      </c>
      <c r="K5" s="12">
        <v>3</v>
      </c>
    </row>
    <row r="6" spans="1:11" ht="27.75" thickTop="1" thickBot="1" x14ac:dyDescent="0.45">
      <c r="A6" s="57" t="s">
        <v>22</v>
      </c>
      <c r="B6" s="52">
        <f>Rájátszás_mérkőzések!G13</f>
        <v>14.22</v>
      </c>
      <c r="C6" s="48">
        <f>Rájátszás_mérkőzések!G9</f>
        <v>0</v>
      </c>
      <c r="D6" s="49">
        <f>Rájátszás_mérkőzések!F5</f>
        <v>17.86</v>
      </c>
      <c r="E6" s="15"/>
      <c r="F6" s="46">
        <f>Alapszakasz_mérkőzések!P13</f>
        <v>5.3</v>
      </c>
      <c r="G6" s="46">
        <f>Alapszakasz_mérkőzések!P21</f>
        <v>18.54</v>
      </c>
      <c r="H6" s="14">
        <f>SUM(E6:G6)</f>
        <v>23.84</v>
      </c>
      <c r="I6" s="14">
        <f>Alapszakasz_kereszttábla!N14</f>
        <v>27.57</v>
      </c>
      <c r="J6" s="85">
        <f>SUM(H6:I6,B6,C6,D6)</f>
        <v>83.49</v>
      </c>
      <c r="K6" s="12">
        <v>3</v>
      </c>
    </row>
    <row r="7" spans="1:11" ht="27.75" thickTop="1" thickBot="1" x14ac:dyDescent="0.45">
      <c r="A7" s="60" t="s">
        <v>160</v>
      </c>
      <c r="B7" s="53">
        <f>Rájátszás_mérkőzések!F10</f>
        <v>16.18</v>
      </c>
      <c r="C7" s="49">
        <f>Rájátszás_mérkőzések!G6</f>
        <v>17.399999999999999</v>
      </c>
      <c r="D7" s="47">
        <f>Rájátszás_mérkőzések!F12</f>
        <v>3.09</v>
      </c>
      <c r="E7" s="46">
        <f>Alapszakasz_mérkőzések!O13</f>
        <v>14.7</v>
      </c>
      <c r="F7" s="15"/>
      <c r="G7" s="46">
        <f>Alapszakasz_mérkőzések!P10</f>
        <v>3.45</v>
      </c>
      <c r="H7" s="14">
        <f t="shared" ref="H7:H8" si="1">SUM(E7:G7)</f>
        <v>18.149999999999999</v>
      </c>
      <c r="I7" s="14">
        <f>Alapszakasz_kereszttábla!N16</f>
        <v>23.29</v>
      </c>
      <c r="J7" s="85">
        <f>SUM(H7:I7,B7,C7,D7)</f>
        <v>78.11</v>
      </c>
      <c r="K7" s="12">
        <v>3</v>
      </c>
    </row>
    <row r="8" spans="1:11" ht="27.75" thickTop="1" thickBot="1" x14ac:dyDescent="0.45">
      <c r="A8" s="58" t="s">
        <v>159</v>
      </c>
      <c r="B8" s="54">
        <f>Rájátszás_mérkőzések!G4</f>
        <v>19.440000000000001</v>
      </c>
      <c r="C8" s="47">
        <f>Rájátszás_mérkőzések!F14</f>
        <v>20</v>
      </c>
      <c r="D8" s="48">
        <f>Rájátszás_mérkőzések!G8</f>
        <v>13.71</v>
      </c>
      <c r="E8" s="46">
        <f>Alapszakasz_mérkőzések!O21</f>
        <v>1.46</v>
      </c>
      <c r="F8" s="46">
        <f>Alapszakasz_mérkőzések!O10</f>
        <v>16.55</v>
      </c>
      <c r="G8" s="15"/>
      <c r="H8" s="14">
        <f t="shared" si="1"/>
        <v>18.010000000000002</v>
      </c>
      <c r="I8" s="14">
        <f>Alapszakasz_kereszttábla!N13</f>
        <v>23.16</v>
      </c>
      <c r="J8" s="85">
        <f>SUM(H8:I8,B8,C8,D8)</f>
        <v>94.32</v>
      </c>
      <c r="K8" s="12">
        <v>3</v>
      </c>
    </row>
    <row r="9" spans="1:11" ht="20.25" thickTop="1" x14ac:dyDescent="0.25">
      <c r="A9" s="14"/>
      <c r="B9" s="14"/>
      <c r="C9" s="14"/>
      <c r="D9" s="14"/>
      <c r="E9" s="14"/>
      <c r="F9" s="14"/>
      <c r="G9" s="14"/>
      <c r="H9" s="14">
        <f>SUM(H3:H8)</f>
        <v>120.00000000000001</v>
      </c>
      <c r="I9" s="14">
        <f>SUM(I3:I8)</f>
        <v>146.97</v>
      </c>
      <c r="J9" s="12">
        <f>SUM(J3:J8)</f>
        <v>446.97</v>
      </c>
      <c r="K9" s="12"/>
    </row>
    <row r="10" spans="1:11" ht="19.5" x14ac:dyDescent="0.25">
      <c r="A10" s="14"/>
      <c r="B10" s="14"/>
      <c r="C10" s="14"/>
      <c r="D10" s="14"/>
      <c r="E10" s="14"/>
      <c r="F10" s="14"/>
      <c r="G10" s="14"/>
      <c r="H10" s="14">
        <f>SUM(H9)/6</f>
        <v>20.000000000000004</v>
      </c>
      <c r="I10" s="14"/>
      <c r="J10" s="12"/>
    </row>
    <row r="11" spans="1:11" ht="19.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2"/>
    </row>
    <row r="12" spans="1:11" ht="20.25" thickBot="1" x14ac:dyDescent="0.3">
      <c r="A12" s="11" t="s">
        <v>42</v>
      </c>
      <c r="B12" s="12"/>
      <c r="C12" s="12"/>
      <c r="D12" s="12"/>
      <c r="E12" s="12"/>
      <c r="F12" s="12"/>
      <c r="G12" s="12"/>
      <c r="H12" s="12" t="s">
        <v>28</v>
      </c>
      <c r="I12" s="12" t="s">
        <v>29</v>
      </c>
      <c r="J12" s="12"/>
    </row>
    <row r="13" spans="1:11" ht="21" thickTop="1" thickBot="1" x14ac:dyDescent="0.3">
      <c r="A13" s="13"/>
      <c r="B13" s="13" t="s">
        <v>165</v>
      </c>
      <c r="C13" s="13" t="s">
        <v>163</v>
      </c>
      <c r="D13" s="13" t="s">
        <v>164</v>
      </c>
      <c r="E13" s="13" t="s">
        <v>55</v>
      </c>
      <c r="F13" s="13" t="s">
        <v>169</v>
      </c>
      <c r="G13" s="13" t="s">
        <v>54</v>
      </c>
      <c r="H13" s="14" t="s">
        <v>27</v>
      </c>
      <c r="I13" s="14" t="s">
        <v>26</v>
      </c>
      <c r="J13" s="12" t="s">
        <v>11</v>
      </c>
      <c r="K13" s="25" t="s">
        <v>20</v>
      </c>
    </row>
    <row r="14" spans="1:11" ht="27.75" thickTop="1" thickBot="1" x14ac:dyDescent="0.45">
      <c r="A14" s="56" t="s">
        <v>155</v>
      </c>
      <c r="B14" s="42"/>
      <c r="C14" s="46">
        <f>Alapszakasz_mérkőzések!F17</f>
        <v>17.71</v>
      </c>
      <c r="D14" s="46">
        <f>Alapszakasz_mérkőzések!F9</f>
        <v>20</v>
      </c>
      <c r="E14" s="47">
        <f>Rájátszás_mérkőzések!O13</f>
        <v>4.8499999999999996</v>
      </c>
      <c r="F14" s="48">
        <f>Rájátszás_mérkőzések!P10</f>
        <v>10.36</v>
      </c>
      <c r="G14" s="49">
        <f>Rájátszás_mérkőzések!O4</f>
        <v>16.91</v>
      </c>
      <c r="H14" s="14">
        <f>SUM(B14:D14)</f>
        <v>37.71</v>
      </c>
      <c r="I14" s="14">
        <f>Alapszakasz_kereszttábla!N6</f>
        <v>7.3849999999999998</v>
      </c>
      <c r="J14" s="85">
        <f>SUM(H14:I14,E14,F14,G14)</f>
        <v>77.215000000000003</v>
      </c>
      <c r="K14" s="12">
        <v>3</v>
      </c>
    </row>
    <row r="15" spans="1:11" ht="27.75" thickTop="1" thickBot="1" x14ac:dyDescent="0.45">
      <c r="A15" s="61" t="s">
        <v>156</v>
      </c>
      <c r="B15" s="50">
        <f>Alapszakasz_mérkőzések!G17</f>
        <v>2.29</v>
      </c>
      <c r="C15" s="15"/>
      <c r="D15" s="51">
        <f>Alapszakasz_mérkőzések!F5</f>
        <v>18.66</v>
      </c>
      <c r="E15" s="48">
        <f>Rájátszás_mérkőzések!O9</f>
        <v>17.079999999999998</v>
      </c>
      <c r="F15" s="49">
        <f>Rájátszás_mérkőzések!O6</f>
        <v>16.73</v>
      </c>
      <c r="G15" s="47">
        <f>Rájátszás_mérkőzések!P14</f>
        <v>4.8499999999999996</v>
      </c>
      <c r="H15" s="14">
        <f t="shared" ref="H15" si="2">SUM(B15:D15)</f>
        <v>20.95</v>
      </c>
      <c r="I15" s="14">
        <f>Alapszakasz_kereszttábla!N4</f>
        <v>9.0549999999999997</v>
      </c>
      <c r="J15" s="85">
        <f t="shared" ref="J15" si="3">SUM(H15:I15,E15,F15,G15)</f>
        <v>68.664999999999992</v>
      </c>
      <c r="K15" s="12">
        <v>3</v>
      </c>
    </row>
    <row r="16" spans="1:11" ht="27.75" thickTop="1" thickBot="1" x14ac:dyDescent="0.45">
      <c r="A16" s="59" t="s">
        <v>157</v>
      </c>
      <c r="B16" s="50">
        <f>Alapszakasz_mérkőzések!G9</f>
        <v>0</v>
      </c>
      <c r="C16" s="51">
        <f>Alapszakasz_mérkőzések!G5</f>
        <v>1.34</v>
      </c>
      <c r="D16" s="15"/>
      <c r="E16" s="49">
        <f>Rájátszás_mérkőzések!P5</f>
        <v>3.45</v>
      </c>
      <c r="F16" s="47">
        <f>Rájátszás_mérkőzések!P12</f>
        <v>4.8499999999999996</v>
      </c>
      <c r="G16" s="48">
        <f>Rájátszás_mérkőzések!O8</f>
        <v>0.17</v>
      </c>
      <c r="H16" s="14">
        <f>SUM(B16:D16)</f>
        <v>1.34</v>
      </c>
      <c r="I16" s="14">
        <f>Alapszakasz_kereszttábla!N5</f>
        <v>0.61</v>
      </c>
      <c r="J16" s="85">
        <f>SUM(H16:I16,E16,F16,G16)</f>
        <v>10.42</v>
      </c>
      <c r="K16" s="12">
        <v>3</v>
      </c>
    </row>
    <row r="17" spans="1:11" ht="27.75" thickTop="1" thickBot="1" x14ac:dyDescent="0.45">
      <c r="A17" s="57" t="s">
        <v>162</v>
      </c>
      <c r="B17" s="47">
        <f>Rájátszás_mérkőzések!P13</f>
        <v>15.15</v>
      </c>
      <c r="C17" s="48">
        <f>Rájátszás_mérkőzések!P9</f>
        <v>2.92</v>
      </c>
      <c r="D17" s="49">
        <f>Rájátszás_mérkőzések!O5</f>
        <v>16.55</v>
      </c>
      <c r="E17" s="15"/>
      <c r="F17" s="46">
        <f>Alapszakasz_mérkőzések!P9</f>
        <v>12.01</v>
      </c>
      <c r="G17" s="46">
        <f>Alapszakasz_mérkőzések!P12</f>
        <v>7.69</v>
      </c>
      <c r="H17" s="14">
        <f>SUM(E17:G17)</f>
        <v>19.7</v>
      </c>
      <c r="I17" s="14">
        <f>Alapszakasz_kereszttábla!N15</f>
        <v>6.6</v>
      </c>
      <c r="J17" s="85">
        <f t="shared" ref="J17:J19" si="4">SUM(H17:I17,B17,C17,D17)</f>
        <v>60.92</v>
      </c>
      <c r="K17" s="12">
        <v>3</v>
      </c>
    </row>
    <row r="18" spans="1:11" ht="27.75" thickTop="1" thickBot="1" x14ac:dyDescent="0.45">
      <c r="A18" s="60" t="s">
        <v>152</v>
      </c>
      <c r="B18" s="53">
        <f>Rájátszás_mérkőzések!O10</f>
        <v>9.64</v>
      </c>
      <c r="C18" s="49">
        <f>Rájátszás_mérkőzések!P6</f>
        <v>3.27</v>
      </c>
      <c r="D18" s="47">
        <f>Rájátszás_mérkőzések!O12</f>
        <v>15.15</v>
      </c>
      <c r="E18" s="46">
        <f>Alapszakasz_mérkőzések!O9</f>
        <v>7.99</v>
      </c>
      <c r="F18" s="15"/>
      <c r="G18" s="46">
        <f>Alapszakasz_mérkőzések!P20</f>
        <v>12.31</v>
      </c>
      <c r="H18" s="14">
        <f t="shared" ref="H18:H19" si="5">SUM(E18:G18)</f>
        <v>20.3</v>
      </c>
      <c r="I18" s="14">
        <f>Alapszakasz_kereszttábla!N17</f>
        <v>6.1099999999999994</v>
      </c>
      <c r="J18" s="85">
        <f t="shared" si="4"/>
        <v>54.47</v>
      </c>
      <c r="K18" s="12">
        <v>3</v>
      </c>
    </row>
    <row r="19" spans="1:11" ht="27.75" thickTop="1" thickBot="1" x14ac:dyDescent="0.45">
      <c r="A19" s="58" t="s">
        <v>161</v>
      </c>
      <c r="B19" s="54">
        <f>Rájátszás_mérkőzések!P4</f>
        <v>3.09</v>
      </c>
      <c r="C19" s="47">
        <f>Rájátszás_mérkőzések!O14</f>
        <v>15.15</v>
      </c>
      <c r="D19" s="48">
        <f>Rájátszás_mérkőzések!P8</f>
        <v>19.829999999999998</v>
      </c>
      <c r="E19" s="46">
        <f>Alapszakasz_mérkőzések!O12</f>
        <v>12.31</v>
      </c>
      <c r="F19" s="46">
        <f>Alapszakasz_mérkőzések!O20</f>
        <v>7.69</v>
      </c>
      <c r="G19" s="15"/>
      <c r="H19" s="14">
        <f t="shared" si="5"/>
        <v>20</v>
      </c>
      <c r="I19" s="14">
        <f>Alapszakasz_kereszttábla!N12</f>
        <v>3.27</v>
      </c>
      <c r="J19" s="85">
        <f t="shared" si="4"/>
        <v>61.339999999999996</v>
      </c>
      <c r="K19" s="12">
        <v>3</v>
      </c>
    </row>
    <row r="20" spans="1:11" ht="20.25" thickTop="1" x14ac:dyDescent="0.25">
      <c r="A20" s="12"/>
      <c r="B20" s="12"/>
      <c r="C20" s="12"/>
      <c r="D20" s="12"/>
      <c r="E20" s="12"/>
      <c r="F20" s="12"/>
      <c r="G20" s="12"/>
      <c r="H20" s="12">
        <f>SUM(H14:H19)</f>
        <v>120</v>
      </c>
      <c r="I20" s="12">
        <f>SUM(I14:I19)</f>
        <v>33.03</v>
      </c>
      <c r="J20" s="12">
        <f>SUM(J14:J19)</f>
        <v>333.02999999999992</v>
      </c>
    </row>
    <row r="21" spans="1:11" x14ac:dyDescent="0.25">
      <c r="H21" s="55">
        <f>SUM(H20)/6</f>
        <v>20</v>
      </c>
    </row>
    <row r="22" spans="1:11" x14ac:dyDescent="0.25">
      <c r="I22" s="55">
        <f>SUM(I20,I9)</f>
        <v>180</v>
      </c>
      <c r="J22" s="55">
        <f>SUM(J20,J9)</f>
        <v>780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2"/>
  <sheetViews>
    <sheetView tabSelected="1" zoomScale="68" zoomScaleNormal="68" workbookViewId="0">
      <selection activeCell="H6" sqref="H6"/>
    </sheetView>
  </sheetViews>
  <sheetFormatPr defaultRowHeight="26.25" x14ac:dyDescent="0.4"/>
  <cols>
    <col min="1" max="1" width="8.7109375" style="22" bestFit="1" customWidth="1"/>
    <col min="2" max="2" width="29.28515625" style="22" bestFit="1" customWidth="1"/>
    <col min="3" max="3" width="19.85546875" style="22" bestFit="1" customWidth="1"/>
    <col min="4" max="4" width="19.28515625" style="22" bestFit="1" customWidth="1"/>
    <col min="5" max="7" width="9.140625" style="22"/>
    <col min="8" max="8" width="28.85546875" style="22" bestFit="1" customWidth="1"/>
    <col min="9" max="16384" width="9.140625" style="22"/>
  </cols>
  <sheetData>
    <row r="1" spans="1:4" x14ac:dyDescent="0.4">
      <c r="A1" s="21"/>
      <c r="B1" s="21" t="s">
        <v>41</v>
      </c>
      <c r="D1" s="22" t="s">
        <v>19</v>
      </c>
    </row>
    <row r="2" spans="1:4" x14ac:dyDescent="0.4">
      <c r="A2" s="21" t="s">
        <v>8</v>
      </c>
      <c r="B2" s="21" t="s">
        <v>9</v>
      </c>
      <c r="C2" s="21" t="s">
        <v>10</v>
      </c>
    </row>
    <row r="3" spans="1:4" ht="27" thickBot="1" x14ac:dyDescent="0.45">
      <c r="A3" s="21">
        <v>1</v>
      </c>
      <c r="B3" s="58" t="s">
        <v>159</v>
      </c>
      <c r="C3" s="40">
        <f>Rájátszás_kereszttábla!J8</f>
        <v>94.32</v>
      </c>
    </row>
    <row r="4" spans="1:4" ht="27.75" thickTop="1" thickBot="1" x14ac:dyDescent="0.45">
      <c r="A4" s="21">
        <v>2</v>
      </c>
      <c r="B4" s="57" t="s">
        <v>22</v>
      </c>
      <c r="C4" s="40">
        <f>Rájátszás_kereszttábla!J6</f>
        <v>83.49</v>
      </c>
    </row>
    <row r="5" spans="1:4" ht="27.75" thickTop="1" thickBot="1" x14ac:dyDescent="0.45">
      <c r="A5" s="21">
        <v>3</v>
      </c>
      <c r="B5" s="60" t="s">
        <v>160</v>
      </c>
      <c r="C5" s="40">
        <f>Rájátszás_kereszttábla!J7</f>
        <v>78.11</v>
      </c>
    </row>
    <row r="6" spans="1:4" ht="27.75" thickTop="1" thickBot="1" x14ac:dyDescent="0.45">
      <c r="A6" s="21">
        <v>4</v>
      </c>
      <c r="B6" s="61" t="s">
        <v>158</v>
      </c>
      <c r="C6" s="40">
        <f>Rájátszás_kereszttábla!J4</f>
        <v>68.959999999999994</v>
      </c>
    </row>
    <row r="7" spans="1:4" ht="27.75" thickTop="1" thickBot="1" x14ac:dyDescent="0.45">
      <c r="A7" s="21">
        <v>5</v>
      </c>
      <c r="B7" s="56" t="s">
        <v>154</v>
      </c>
      <c r="C7" s="40">
        <f>Rájátszás_kereszttábla!J3</f>
        <v>61.634999999999998</v>
      </c>
    </row>
    <row r="8" spans="1:4" ht="27.75" thickTop="1" thickBot="1" x14ac:dyDescent="0.45">
      <c r="A8" s="21">
        <v>6</v>
      </c>
      <c r="B8" s="59" t="s">
        <v>53</v>
      </c>
      <c r="C8" s="40">
        <f>Rájátszás_kereszttábla!J5</f>
        <v>60.455000000000005</v>
      </c>
    </row>
    <row r="9" spans="1:4" ht="27" thickTop="1" x14ac:dyDescent="0.4">
      <c r="C9" s="23">
        <f>SUM(C3:C8)</f>
        <v>446.96999999999997</v>
      </c>
    </row>
    <row r="11" spans="1:4" x14ac:dyDescent="0.4">
      <c r="A11" s="21"/>
      <c r="B11" s="21" t="s">
        <v>42</v>
      </c>
    </row>
    <row r="12" spans="1:4" x14ac:dyDescent="0.4">
      <c r="A12" s="21" t="s">
        <v>8</v>
      </c>
      <c r="B12" s="21" t="s">
        <v>9</v>
      </c>
      <c r="C12" s="21" t="s">
        <v>10</v>
      </c>
    </row>
    <row r="13" spans="1:4" ht="27" thickBot="1" x14ac:dyDescent="0.45">
      <c r="A13" s="21">
        <v>1</v>
      </c>
      <c r="B13" s="56" t="s">
        <v>155</v>
      </c>
      <c r="C13" s="40">
        <f>Rájátszás_kereszttábla!J14</f>
        <v>77.215000000000003</v>
      </c>
    </row>
    <row r="14" spans="1:4" ht="27.75" thickTop="1" thickBot="1" x14ac:dyDescent="0.45">
      <c r="A14" s="21">
        <v>2</v>
      </c>
      <c r="B14" s="61" t="s">
        <v>156</v>
      </c>
      <c r="C14" s="40">
        <f>Rájátszás_kereszttábla!J15</f>
        <v>68.664999999999992</v>
      </c>
    </row>
    <row r="15" spans="1:4" ht="27.75" thickTop="1" thickBot="1" x14ac:dyDescent="0.45">
      <c r="A15" s="21">
        <v>3</v>
      </c>
      <c r="B15" s="58" t="s">
        <v>161</v>
      </c>
      <c r="C15" s="40">
        <f>Rájátszás_kereszttábla!J19</f>
        <v>61.339999999999996</v>
      </c>
    </row>
    <row r="16" spans="1:4" ht="27.75" thickTop="1" thickBot="1" x14ac:dyDescent="0.45">
      <c r="A16" s="21">
        <v>4</v>
      </c>
      <c r="B16" s="57" t="s">
        <v>162</v>
      </c>
      <c r="C16" s="40">
        <f>Rájátszás_kereszttábla!J17</f>
        <v>60.92</v>
      </c>
    </row>
    <row r="17" spans="1:3" ht="27.75" thickTop="1" thickBot="1" x14ac:dyDescent="0.45">
      <c r="A17" s="21">
        <v>5</v>
      </c>
      <c r="B17" s="60" t="s">
        <v>152</v>
      </c>
      <c r="C17" s="40">
        <f>Rájátszás_kereszttábla!J18</f>
        <v>54.47</v>
      </c>
    </row>
    <row r="18" spans="1:3" ht="27.75" thickTop="1" thickBot="1" x14ac:dyDescent="0.45">
      <c r="A18" s="21">
        <v>6</v>
      </c>
      <c r="B18" s="59" t="s">
        <v>157</v>
      </c>
      <c r="C18" s="40">
        <f>Rájátszás_kereszttábla!J16</f>
        <v>10.42</v>
      </c>
    </row>
    <row r="19" spans="1:3" ht="27" thickTop="1" x14ac:dyDescent="0.4">
      <c r="C19" s="22">
        <f>SUM(C13:C18)</f>
        <v>333.03000000000003</v>
      </c>
    </row>
    <row r="22" spans="1:3" x14ac:dyDescent="0.4">
      <c r="C22" s="22">
        <f>SUM(C19,C9)</f>
        <v>780</v>
      </c>
    </row>
  </sheetData>
  <sortState ref="B3:C8">
    <sortCondition descending="1" ref="C3:C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Alapszakasz_mérkőzések</vt:lpstr>
      <vt:lpstr>Alapszakasz_kereszttábla</vt:lpstr>
      <vt:lpstr>Alapszakasz_végeredmény</vt:lpstr>
      <vt:lpstr>Csapatok</vt:lpstr>
      <vt:lpstr>Rájátszás_mérkőzések</vt:lpstr>
      <vt:lpstr>Rájátszás_kereszttábla</vt:lpstr>
      <vt:lpstr>Rájátszás_aktuális állás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 Zoltán</dc:creator>
  <cp:lastModifiedBy>Rapp Zoltán</cp:lastModifiedBy>
  <cp:lastPrinted>2019-12-12T08:46:32Z</cp:lastPrinted>
  <dcterms:created xsi:type="dcterms:W3CDTF">2016-11-28T11:53:13Z</dcterms:created>
  <dcterms:modified xsi:type="dcterms:W3CDTF">2021-06-18T16:54:50Z</dcterms:modified>
</cp:coreProperties>
</file>