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PZO~1\AppData\Local\Temp\scp56847\usr\home\bridzsakademia\www\versenyeredmenyek\"/>
    </mc:Choice>
  </mc:AlternateContent>
  <bookViews>
    <workbookView xWindow="0" yWindow="0" windowWidth="20490" windowHeight="7905" tabRatio="915" firstSheet="1" activeTab="6"/>
  </bookViews>
  <sheets>
    <sheet name="Alapszakasz_mérkőzések" sheetId="1" r:id="rId1"/>
    <sheet name="Alapszakasz_kereszttábla" sheetId="2" r:id="rId2"/>
    <sheet name="Alapszakasz_aktuális_állás" sheetId="3" r:id="rId3"/>
    <sheet name="Csapatok" sheetId="6" r:id="rId4"/>
    <sheet name="Rájátszás_mérkőzések" sheetId="5" r:id="rId5"/>
    <sheet name="Rájátszás_kereszttábla" sheetId="4" r:id="rId6"/>
    <sheet name="Rájátszás_aktuális állá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" l="1"/>
  <c r="H6" i="4" l="1"/>
  <c r="H8" i="4"/>
  <c r="I19" i="4" l="1"/>
  <c r="I18" i="4"/>
  <c r="I17" i="4"/>
  <c r="I16" i="4"/>
  <c r="I15" i="4"/>
  <c r="I14" i="4"/>
  <c r="B15" i="7"/>
  <c r="B18" i="7"/>
  <c r="B14" i="7"/>
  <c r="B13" i="7"/>
  <c r="B17" i="7"/>
  <c r="B16" i="7"/>
  <c r="B6" i="7"/>
  <c r="B8" i="7"/>
  <c r="B4" i="7"/>
  <c r="B3" i="7"/>
  <c r="B7" i="7"/>
  <c r="B5" i="7"/>
  <c r="I7" i="4"/>
  <c r="I8" i="4"/>
  <c r="J8" i="4" s="1"/>
  <c r="C7" i="7" s="1"/>
  <c r="I6" i="4"/>
  <c r="J6" i="4" s="1"/>
  <c r="C4" i="7" s="1"/>
  <c r="I5" i="4"/>
  <c r="I4" i="4"/>
  <c r="I3" i="4"/>
  <c r="C3" i="3"/>
  <c r="C4" i="3"/>
  <c r="Q3" i="2"/>
  <c r="N4" i="2" l="1"/>
  <c r="N3" i="2"/>
  <c r="R14" i="2" l="1"/>
  <c r="R15" i="2"/>
  <c r="R18" i="2"/>
  <c r="R13" i="2"/>
  <c r="Q17" i="2"/>
  <c r="Q16" i="2"/>
  <c r="Q14" i="2"/>
  <c r="Q18" i="2"/>
  <c r="Q13" i="2"/>
  <c r="Q15" i="2"/>
  <c r="R5" i="2"/>
  <c r="R6" i="2"/>
  <c r="R7" i="2"/>
  <c r="R8" i="2"/>
  <c r="Q6" i="2"/>
  <c r="Q5" i="2"/>
  <c r="Q8" i="2"/>
  <c r="R3" i="2"/>
  <c r="P17" i="2"/>
  <c r="R17" i="2" s="1"/>
  <c r="P16" i="2"/>
  <c r="R16" i="2" s="1"/>
  <c r="P14" i="2"/>
  <c r="P18" i="2"/>
  <c r="P15" i="2"/>
  <c r="P13" i="2"/>
  <c r="H16" i="4"/>
  <c r="C18" i="7" s="1"/>
  <c r="P6" i="2"/>
  <c r="P5" i="2"/>
  <c r="P8" i="2"/>
  <c r="P4" i="2"/>
  <c r="P3" i="2"/>
  <c r="N8" i="2"/>
  <c r="N6" i="2"/>
  <c r="Q4" i="2"/>
  <c r="R4" i="2" s="1"/>
  <c r="N5" i="2"/>
  <c r="C8" i="3" l="1"/>
  <c r="J10" i="2"/>
  <c r="J7" i="2" l="1"/>
  <c r="J13" i="2" l="1"/>
  <c r="J8" i="2" l="1"/>
  <c r="L8" i="2" l="1"/>
  <c r="H6" i="1"/>
  <c r="J5" i="2" l="1"/>
  <c r="C7" i="3" s="1"/>
  <c r="Q15" i="5" l="1"/>
  <c r="H15" i="5"/>
  <c r="Q14" i="5"/>
  <c r="H14" i="5"/>
  <c r="Q13" i="5"/>
  <c r="H13" i="5"/>
  <c r="Q12" i="5"/>
  <c r="H12" i="5"/>
  <c r="Q11" i="5"/>
  <c r="H11" i="5"/>
  <c r="Q10" i="5"/>
  <c r="H10" i="5"/>
  <c r="Q9" i="5"/>
  <c r="H9" i="5"/>
  <c r="Q8" i="5"/>
  <c r="H8" i="5"/>
  <c r="Q7" i="5"/>
  <c r="H7" i="5"/>
  <c r="Q6" i="5"/>
  <c r="H6" i="5"/>
  <c r="Q5" i="5"/>
  <c r="H5" i="5"/>
  <c r="Q4" i="5"/>
  <c r="H4" i="5"/>
  <c r="H19" i="4" l="1"/>
  <c r="J19" i="4" s="1"/>
  <c r="C17" i="7" s="1"/>
  <c r="H18" i="4"/>
  <c r="J18" i="4" s="1"/>
  <c r="C13" i="7" s="1"/>
  <c r="H17" i="4"/>
  <c r="H15" i="4"/>
  <c r="J15" i="4" s="1"/>
  <c r="C15" i="7" s="1"/>
  <c r="H14" i="4"/>
  <c r="J14" i="4" s="1"/>
  <c r="C16" i="7" s="1"/>
  <c r="H7" i="4"/>
  <c r="J7" i="4" s="1"/>
  <c r="C3" i="7" s="1"/>
  <c r="H5" i="4"/>
  <c r="J5" i="4" s="1"/>
  <c r="C8" i="7" s="1"/>
  <c r="H4" i="4"/>
  <c r="J4" i="4" s="1"/>
  <c r="H3" i="4"/>
  <c r="J3" i="4" s="1"/>
  <c r="C5" i="7" s="1"/>
  <c r="C6" i="7" l="1"/>
  <c r="C9" i="7" s="1"/>
  <c r="J9" i="4"/>
  <c r="H20" i="4"/>
  <c r="J17" i="4"/>
  <c r="H21" i="4"/>
  <c r="H9" i="4"/>
  <c r="H10" i="4" s="1"/>
  <c r="C14" i="7" l="1"/>
  <c r="C19" i="7" s="1"/>
  <c r="J20" i="4"/>
  <c r="J18" i="2"/>
  <c r="J17" i="2"/>
  <c r="J16" i="2"/>
  <c r="J15" i="2"/>
  <c r="J14" i="2"/>
  <c r="J6" i="2"/>
  <c r="L5" i="2"/>
  <c r="J4" i="2"/>
  <c r="C5" i="3" s="1"/>
  <c r="J3" i="2"/>
  <c r="J9" i="2" s="1"/>
  <c r="C15" i="3" l="1"/>
  <c r="L15" i="2"/>
  <c r="C13" i="3"/>
  <c r="L13" i="2"/>
  <c r="C16" i="3"/>
  <c r="L16" i="2"/>
  <c r="L18" i="2"/>
  <c r="C14" i="3"/>
  <c r="L17" i="2"/>
  <c r="C18" i="3"/>
  <c r="L14" i="2"/>
  <c r="C17" i="3"/>
  <c r="L7" i="2"/>
  <c r="L6" i="2"/>
  <c r="C6" i="3"/>
  <c r="L4" i="2"/>
  <c r="C9" i="3"/>
  <c r="C10" i="3" s="1"/>
  <c r="L3" i="2"/>
  <c r="J19" i="2"/>
  <c r="J20" i="2" s="1"/>
  <c r="C19" i="3" l="1"/>
  <c r="C20" i="3" s="1"/>
  <c r="Q5" i="1"/>
  <c r="Q6" i="1"/>
  <c r="Q8" i="1"/>
  <c r="Q9" i="1"/>
  <c r="Q10" i="1"/>
  <c r="Q12" i="1"/>
  <c r="Q13" i="1"/>
  <c r="Q14" i="1"/>
  <c r="Q16" i="1"/>
  <c r="Q17" i="1"/>
  <c r="Q18" i="1"/>
  <c r="Q20" i="1"/>
  <c r="Q21" i="1"/>
  <c r="Q22" i="1"/>
  <c r="Q4" i="1"/>
  <c r="H5" i="1"/>
  <c r="H8" i="1"/>
  <c r="H9" i="1"/>
  <c r="H10" i="1"/>
  <c r="H12" i="1"/>
  <c r="H13" i="1"/>
  <c r="H14" i="1"/>
  <c r="H16" i="1"/>
  <c r="H17" i="1"/>
  <c r="H18" i="1"/>
  <c r="H20" i="1"/>
  <c r="H21" i="1"/>
  <c r="H22" i="1"/>
  <c r="H4" i="1"/>
</calcChain>
</file>

<file path=xl/sharedStrings.xml><?xml version="1.0" encoding="utf-8"?>
<sst xmlns="http://schemas.openxmlformats.org/spreadsheetml/2006/main" count="400" uniqueCount="174">
  <si>
    <t>Hazai</t>
  </si>
  <si>
    <t>Vendég</t>
  </si>
  <si>
    <t>VP-Hazai</t>
  </si>
  <si>
    <t>VP-Vendég</t>
  </si>
  <si>
    <t>Imp</t>
  </si>
  <si>
    <t>1. for</t>
  </si>
  <si>
    <t>2. for</t>
  </si>
  <si>
    <t>3. for</t>
  </si>
  <si>
    <t>4. for</t>
  </si>
  <si>
    <t>5. ford</t>
  </si>
  <si>
    <t>SUM</t>
  </si>
  <si>
    <t>STAYMAN CSOPORT</t>
  </si>
  <si>
    <t>NAMYATS CSOPORT</t>
  </si>
  <si>
    <t>VP SUM</t>
  </si>
  <si>
    <t>Sum</t>
  </si>
  <si>
    <t xml:space="preserve">STAYMAN </t>
  </si>
  <si>
    <t>Hely</t>
  </si>
  <si>
    <t>Név</t>
  </si>
  <si>
    <t>VP</t>
  </si>
  <si>
    <t>NAMYATS</t>
  </si>
  <si>
    <t>FELSŐHÁZ</t>
  </si>
  <si>
    <t>Össz VP</t>
  </si>
  <si>
    <t>X</t>
  </si>
  <si>
    <t>ALSÓHÁZ</t>
  </si>
  <si>
    <t>Speedy Girls</t>
  </si>
  <si>
    <t>zsuzsanna.kovacsch@gmail.com</t>
  </si>
  <si>
    <t>Alvinczy Kati</t>
  </si>
  <si>
    <t>Kati4849</t>
  </si>
  <si>
    <t>Várnai Erzsi</t>
  </si>
  <si>
    <t>Nagy Ildi</t>
  </si>
  <si>
    <t>Kovács Zsuzsa</t>
  </si>
  <si>
    <t>speedygirl</t>
  </si>
  <si>
    <t>Totó</t>
  </si>
  <si>
    <t>drbukjanos@gmail.com</t>
  </si>
  <si>
    <t>Buriusz Erika</t>
  </si>
  <si>
    <t>pera2040</t>
  </si>
  <si>
    <t>Buriusz László</t>
  </si>
  <si>
    <t>buriusz</t>
  </si>
  <si>
    <t>Bárdos Kati</t>
  </si>
  <si>
    <t>jaszbereny</t>
  </si>
  <si>
    <t>Buk János</t>
  </si>
  <si>
    <t>Bjanos5100</t>
  </si>
  <si>
    <t>4szan</t>
  </si>
  <si>
    <t>ismolnar@gmail.com</t>
  </si>
  <si>
    <t>Baksa Judit</t>
  </si>
  <si>
    <t>pamacska</t>
  </si>
  <si>
    <t>Balogh Zsófia</t>
  </si>
  <si>
    <t>mikkabouzu</t>
  </si>
  <si>
    <t>Takár Márt</t>
  </si>
  <si>
    <t>tamarik</t>
  </si>
  <si>
    <t>Molnár István</t>
  </si>
  <si>
    <t>moli53</t>
  </si>
  <si>
    <t>Túrórudi</t>
  </si>
  <si>
    <t>kissgyj@gmail.com</t>
  </si>
  <si>
    <t>Veres Tünde</t>
  </si>
  <si>
    <t>SzVTunde</t>
  </si>
  <si>
    <t>Becsei Annamária</t>
  </si>
  <si>
    <t>becseia</t>
  </si>
  <si>
    <t>Szabó József:</t>
  </si>
  <si>
    <t>BBBJoe</t>
  </si>
  <si>
    <t>Kiss György</t>
  </si>
  <si>
    <t>kgyj</t>
  </si>
  <si>
    <t>Aqua</t>
  </si>
  <si>
    <t>Laszlo.Foldesy@dorsum.eu</t>
  </si>
  <si>
    <t>Földesi Csenge</t>
  </si>
  <si>
    <t>CseniHeart</t>
  </si>
  <si>
    <t>Róna Péter</t>
  </si>
  <si>
    <t>ronapeti</t>
  </si>
  <si>
    <t>Bozó István</t>
  </si>
  <si>
    <t>Bi1</t>
  </si>
  <si>
    <t>Földesy László</t>
  </si>
  <si>
    <t>FLaszlo56</t>
  </si>
  <si>
    <t>MM Group</t>
  </si>
  <si>
    <t>ildiko.balasi@gmail.com</t>
  </si>
  <si>
    <t>Konkoly Andi</t>
  </si>
  <si>
    <t>Brownie70</t>
  </si>
  <si>
    <t>Keszthelyi Andrea</t>
  </si>
  <si>
    <t>balamber66</t>
  </si>
  <si>
    <t>Mészégető Laci</t>
  </si>
  <si>
    <t>Boti2</t>
  </si>
  <si>
    <t>Balasi Ildikó</t>
  </si>
  <si>
    <t>pepinke</t>
  </si>
  <si>
    <t>4 Verzió</t>
  </si>
  <si>
    <t>globalhaz@gmail.com</t>
  </si>
  <si>
    <t>Kovács Ágnes</t>
  </si>
  <si>
    <t>Cirinke</t>
  </si>
  <si>
    <t>Feleg Zoltán</t>
  </si>
  <si>
    <t>zfelleg</t>
  </si>
  <si>
    <t>Baranyai Zoltán</t>
  </si>
  <si>
    <t>barkasz69</t>
  </si>
  <si>
    <t>Palotás István</t>
  </si>
  <si>
    <t>Double1958</t>
  </si>
  <si>
    <t>Bridzs- it Jones</t>
  </si>
  <si>
    <t>csavasne.m@gmail.hu</t>
  </si>
  <si>
    <t>Hegyi Júlia</t>
  </si>
  <si>
    <t>Julo54</t>
  </si>
  <si>
    <t>Csávás Mari</t>
  </si>
  <si>
    <t>csacso66</t>
  </si>
  <si>
    <t>Káriné Mari</t>
  </si>
  <si>
    <t>Szilas Ádám</t>
  </si>
  <si>
    <t>Sárga Zsiguli</t>
  </si>
  <si>
    <t>saviahu@gmail.com</t>
  </si>
  <si>
    <t>Érsek Laura</t>
  </si>
  <si>
    <t>saviahun</t>
  </si>
  <si>
    <t>Érsek Zsolt</t>
  </si>
  <si>
    <t>ersekzs</t>
  </si>
  <si>
    <t>Meszleny Gábor</t>
  </si>
  <si>
    <t>Megabor</t>
  </si>
  <si>
    <t>Bak Zsófia</t>
  </si>
  <si>
    <t>Bolcsyke</t>
  </si>
  <si>
    <t>Alma Mater</t>
  </si>
  <si>
    <t>kalman.ferenc.j@gmail.com</t>
  </si>
  <si>
    <t>Faragó Judit</t>
  </si>
  <si>
    <t>faragoj</t>
  </si>
  <si>
    <t>Pintér Judit</t>
  </si>
  <si>
    <t>pinterj</t>
  </si>
  <si>
    <t>Bankó Mihály</t>
  </si>
  <si>
    <t>bmycene</t>
  </si>
  <si>
    <t>Kálmán Ferenc</t>
  </si>
  <si>
    <t>ferenck50</t>
  </si>
  <si>
    <t>Csoport</t>
  </si>
  <si>
    <t>Csapatnév</t>
  </si>
  <si>
    <t>E-mail</t>
  </si>
  <si>
    <t>BBO</t>
  </si>
  <si>
    <t>evarnai</t>
  </si>
  <si>
    <t>speedy 4</t>
  </si>
  <si>
    <t>Stayman</t>
  </si>
  <si>
    <t>Namyats</t>
  </si>
  <si>
    <t>Takács Andi</t>
  </si>
  <si>
    <t>Grosch Mari</t>
  </si>
  <si>
    <t>Gaál Judit</t>
  </si>
  <si>
    <t>Pusztai Olga</t>
  </si>
  <si>
    <t>Mucuska</t>
  </si>
  <si>
    <t>demaja</t>
  </si>
  <si>
    <t>Judit1961</t>
  </si>
  <si>
    <t>PO828</t>
  </si>
  <si>
    <t>RÁJÁTSZÁS</t>
  </si>
  <si>
    <t>4 VE</t>
  </si>
  <si>
    <t>SPE</t>
  </si>
  <si>
    <t>TOT</t>
  </si>
  <si>
    <t>BRI</t>
  </si>
  <si>
    <t>AQU</t>
  </si>
  <si>
    <t>MMG</t>
  </si>
  <si>
    <t>SÁR</t>
  </si>
  <si>
    <t>4SZ</t>
  </si>
  <si>
    <t>TÚR</t>
  </si>
  <si>
    <t>ALM</t>
  </si>
  <si>
    <t>Funny tabbies</t>
  </si>
  <si>
    <t>FUN</t>
  </si>
  <si>
    <t>marcsika50</t>
  </si>
  <si>
    <t>Bye</t>
  </si>
  <si>
    <t>BYE</t>
  </si>
  <si>
    <t>Mérkőzések</t>
  </si>
  <si>
    <t>Átlag</t>
  </si>
  <si>
    <t>drszilas</t>
  </si>
  <si>
    <t>pusztaiolga@yahoo.com</t>
  </si>
  <si>
    <t>Az alapszakasz-küzdelmek után</t>
  </si>
  <si>
    <t>Funny Tabbies</t>
  </si>
  <si>
    <t>AQUA</t>
  </si>
  <si>
    <t>4 VERZIÓ</t>
  </si>
  <si>
    <t>SPEEDY GIRLS</t>
  </si>
  <si>
    <t>MM GROUP</t>
  </si>
  <si>
    <t>ALMA MATER</t>
  </si>
  <si>
    <t>4SZAN</t>
  </si>
  <si>
    <t>Bridzs-it Jones</t>
  </si>
  <si>
    <t>4VE</t>
  </si>
  <si>
    <t>Átlag - Bye</t>
  </si>
  <si>
    <t>VP továbbvitel azonos ház</t>
  </si>
  <si>
    <t>VP továbbvitel másik ház</t>
  </si>
  <si>
    <t>Summa</t>
  </si>
  <si>
    <t>c/o 2</t>
  </si>
  <si>
    <t>c/o 1</t>
  </si>
  <si>
    <t>Azonos ház</t>
  </si>
  <si>
    <t>Másik ház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</si>
</sst>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9.5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9.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textRotation="90"/>
    </xf>
    <xf numFmtId="0" fontId="9" fillId="0" borderId="0" xfId="0" applyFont="1" applyAlignment="1">
      <alignment horizontal="center" textRotation="90"/>
    </xf>
    <xf numFmtId="0" fontId="11" fillId="0" borderId="7" xfId="0" applyFont="1" applyBorder="1" applyAlignment="1">
      <alignment wrapText="1"/>
    </xf>
    <xf numFmtId="0" fontId="13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2" fillId="3" borderId="7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2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5" fillId="0" borderId="7" xfId="0" applyFont="1" applyBorder="1"/>
    <xf numFmtId="0" fontId="15" fillId="0" borderId="0" xfId="0" applyFont="1" applyBorder="1"/>
    <xf numFmtId="0" fontId="1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textRotation="9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1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ebutil.bridgebase.com/v2/tview.php?t=8986-1588262520" TargetMode="External"/><Relationship Id="rId13" Type="http://schemas.openxmlformats.org/officeDocument/2006/relationships/hyperlink" Target="http://webutil.bridgebase.com/v2/tview.php?t=4607-1588518808" TargetMode="External"/><Relationship Id="rId18" Type="http://schemas.openxmlformats.org/officeDocument/2006/relationships/hyperlink" Target="http://webutil.bridgebase.com/v2/tview.php?t=8394-1588953459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ebutil.bridgebase.com/v2/tview.php?t=5792-1587830576" TargetMode="External"/><Relationship Id="rId21" Type="http://schemas.openxmlformats.org/officeDocument/2006/relationships/hyperlink" Target="http://webutil.bridgebase.com/v2/tview.php?t=9312-1589122805" TargetMode="External"/><Relationship Id="rId7" Type="http://schemas.openxmlformats.org/officeDocument/2006/relationships/hyperlink" Target="http://webutil.bridgebase.com/v2/tview.php?t=9019-1588262622" TargetMode="External"/><Relationship Id="rId12" Type="http://schemas.openxmlformats.org/officeDocument/2006/relationships/hyperlink" Target="http://webutil.bridgebase.com/v2/tview.php?t=7131-1588525136" TargetMode="External"/><Relationship Id="rId17" Type="http://schemas.openxmlformats.org/officeDocument/2006/relationships/hyperlink" Target="http://webutil.bridgebase.com/v2/tview.php?t=8680-1588954122" TargetMode="External"/><Relationship Id="rId25" Type="http://schemas.openxmlformats.org/officeDocument/2006/relationships/hyperlink" Target="http://webutil.bridgebase.com/v2/tview.php?t=3675-1589386544" TargetMode="External"/><Relationship Id="rId2" Type="http://schemas.openxmlformats.org/officeDocument/2006/relationships/hyperlink" Target="http://webutil.bridgebase.com/v2/tview.php?t=1310-1587820519" TargetMode="External"/><Relationship Id="rId16" Type="http://schemas.openxmlformats.org/officeDocument/2006/relationships/hyperlink" Target="http://webutil.bridgebase.com/v2/tview.php?t=4463-1588871777" TargetMode="External"/><Relationship Id="rId20" Type="http://schemas.openxmlformats.org/officeDocument/2006/relationships/hyperlink" Target="http://webutil.bridgebase.com/v2/tview.php?t=8791-1588954569" TargetMode="External"/><Relationship Id="rId1" Type="http://schemas.openxmlformats.org/officeDocument/2006/relationships/hyperlink" Target="http://webutil.bridgebase.com/v2/tview.php?t=5634-1587830317" TargetMode="External"/><Relationship Id="rId6" Type="http://schemas.openxmlformats.org/officeDocument/2006/relationships/hyperlink" Target="http://webutil.bridgebase.com/v2/tview.php?t=328-1588266166" TargetMode="External"/><Relationship Id="rId11" Type="http://schemas.openxmlformats.org/officeDocument/2006/relationships/hyperlink" Target="http://webutil.bridgebase.com/v2/tview.php?t=6525-1588523824" TargetMode="External"/><Relationship Id="rId24" Type="http://schemas.openxmlformats.org/officeDocument/2006/relationships/hyperlink" Target="http://webutil.bridgebase.com/v2/tview.php?t=4898-1589389078" TargetMode="External"/><Relationship Id="rId5" Type="http://schemas.openxmlformats.org/officeDocument/2006/relationships/hyperlink" Target="http://webutil.bridgebase.com/v2/tview.php?t=5735-1587916696" TargetMode="External"/><Relationship Id="rId15" Type="http://schemas.openxmlformats.org/officeDocument/2006/relationships/hyperlink" Target="http://webutil.bridgebase.com/v2/tview.php?t=4713-1588608062" TargetMode="External"/><Relationship Id="rId23" Type="http://schemas.openxmlformats.org/officeDocument/2006/relationships/hyperlink" Target="http://webutil.bridgebase.com/v2/tview.php?t=1425-1589299392" TargetMode="External"/><Relationship Id="rId10" Type="http://schemas.openxmlformats.org/officeDocument/2006/relationships/hyperlink" Target="http://webutil.bridgebase.com/v2/tview.php?t=1154-1588348997" TargetMode="External"/><Relationship Id="rId19" Type="http://schemas.openxmlformats.org/officeDocument/2006/relationships/hyperlink" Target="http://webutil.bridgebase.com/v2/tview.php?t=8430-1588953520" TargetMode="External"/><Relationship Id="rId4" Type="http://schemas.openxmlformats.org/officeDocument/2006/relationships/hyperlink" Target="http://webutil.bridgebase.com/v2/tview.php?t=6071-1587831742" TargetMode="External"/><Relationship Id="rId9" Type="http://schemas.openxmlformats.org/officeDocument/2006/relationships/hyperlink" Target="http://webutil.bridgebase.com/v2/tview.php?t=960-1588267886" TargetMode="External"/><Relationship Id="rId14" Type="http://schemas.openxmlformats.org/officeDocument/2006/relationships/hyperlink" Target="http://webutil.bridgebase.com/v2/tview.php?t=4765-1588608130" TargetMode="External"/><Relationship Id="rId22" Type="http://schemas.openxmlformats.org/officeDocument/2006/relationships/hyperlink" Target="http://webutil.bridgebase.com/v2/tview.php?t=9957-15892130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ebutil.bridgebase.com/v2/tview.php?t=2127-1590163083" TargetMode="External"/><Relationship Id="rId13" Type="http://schemas.openxmlformats.org/officeDocument/2006/relationships/hyperlink" Target="http://webutil.bridgebase.com/v2/tview.php?t=8898-1590425996" TargetMode="External"/><Relationship Id="rId3" Type="http://schemas.openxmlformats.org/officeDocument/2006/relationships/hyperlink" Target="http://webutil.bridgebase.com/v2/tview.php?t=7783-1589738242" TargetMode="External"/><Relationship Id="rId7" Type="http://schemas.openxmlformats.org/officeDocument/2006/relationships/hyperlink" Target="http://webutil.bridgebase.com/v2/tview.php?t=2147-1590163101" TargetMode="External"/><Relationship Id="rId12" Type="http://schemas.openxmlformats.org/officeDocument/2006/relationships/hyperlink" Target="http://webutil.bridgebase.com/v2/tview.php?t=7118-1590422296" TargetMode="External"/><Relationship Id="rId2" Type="http://schemas.openxmlformats.org/officeDocument/2006/relationships/hyperlink" Target="http://webutil.bridgebase.com/v2/tview.php?t=3820-1589558551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webutil.bridgebase.com/v2/tview.php?t=5531-1589731184" TargetMode="External"/><Relationship Id="rId6" Type="http://schemas.openxmlformats.org/officeDocument/2006/relationships/hyperlink" Target="http://webutil.bridgebase.com/v2/tview.php?t=4599-1590170240" TargetMode="External"/><Relationship Id="rId11" Type="http://schemas.openxmlformats.org/officeDocument/2006/relationships/hyperlink" Target="http://webutil.bridgebase.com/v2/tview.php?t=9967-1590339643" TargetMode="External"/><Relationship Id="rId5" Type="http://schemas.openxmlformats.org/officeDocument/2006/relationships/hyperlink" Target="http://webutil.bridgebase.com/v2/tview.php?t=4543-1589817434" TargetMode="External"/><Relationship Id="rId15" Type="http://schemas.openxmlformats.org/officeDocument/2006/relationships/hyperlink" Target="http://webutil.bridgebase.com/v2/tview.php?t=5404-1590681627" TargetMode="External"/><Relationship Id="rId10" Type="http://schemas.openxmlformats.org/officeDocument/2006/relationships/hyperlink" Target="http://webutil.bridgebase.com/v2/tview.php?t=2605-1590249721" TargetMode="External"/><Relationship Id="rId4" Type="http://schemas.openxmlformats.org/officeDocument/2006/relationships/hyperlink" Target="http://webutil.bridgebase.com/v2/tview.php?t=4790-1589817895" TargetMode="External"/><Relationship Id="rId9" Type="http://schemas.openxmlformats.org/officeDocument/2006/relationships/hyperlink" Target="http://webutil.bridgebase.com/v2/tview.php?t=3226-1590166614" TargetMode="External"/><Relationship Id="rId14" Type="http://schemas.openxmlformats.org/officeDocument/2006/relationships/hyperlink" Target="http://webutil.bridgebase.com/v2/tview.php?t=6373-1590595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B1" zoomScale="64" zoomScaleNormal="64" workbookViewId="0">
      <selection activeCell="P22" sqref="P22"/>
    </sheetView>
  </sheetViews>
  <sheetFormatPr defaultRowHeight="20.25" customHeight="1" x14ac:dyDescent="0.4"/>
  <cols>
    <col min="1" max="1" width="8.85546875" style="1" bestFit="1" customWidth="1"/>
    <col min="2" max="2" width="4" style="1" bestFit="1" customWidth="1"/>
    <col min="3" max="4" width="28.7109375" style="1" bestFit="1" customWidth="1"/>
    <col min="5" max="5" width="8" style="1" bestFit="1" customWidth="1"/>
    <col min="6" max="6" width="16" style="1" bestFit="1" customWidth="1"/>
    <col min="7" max="7" width="19.140625" style="1" bestFit="1" customWidth="1"/>
    <col min="8" max="8" width="9.5703125" style="1" bestFit="1" customWidth="1"/>
    <col min="9" max="9" width="5.140625" style="1" customWidth="1"/>
    <col min="10" max="10" width="9.5703125" style="1" bestFit="1" customWidth="1"/>
    <col min="11" max="11" width="4" style="1" bestFit="1" customWidth="1"/>
    <col min="12" max="13" width="30.5703125" style="1" bestFit="1" customWidth="1"/>
    <col min="14" max="14" width="7.140625" style="1" bestFit="1" customWidth="1"/>
    <col min="15" max="15" width="14.7109375" style="1" bestFit="1" customWidth="1"/>
    <col min="16" max="16" width="19.140625" style="1" bestFit="1" customWidth="1"/>
    <col min="17" max="17" width="9.5703125" style="1" bestFit="1" customWidth="1"/>
    <col min="18" max="16384" width="9.140625" style="1"/>
  </cols>
  <sheetData>
    <row r="1" spans="1:17" ht="20.25" customHeight="1" x14ac:dyDescent="0.4">
      <c r="C1" s="48" t="s">
        <v>11</v>
      </c>
      <c r="D1" s="48"/>
      <c r="E1" s="48"/>
      <c r="F1" s="48"/>
      <c r="G1" s="48"/>
      <c r="L1" s="49" t="s">
        <v>12</v>
      </c>
      <c r="M1" s="49"/>
      <c r="N1" s="49"/>
      <c r="O1" s="49"/>
      <c r="P1" s="49"/>
      <c r="Q1" s="49"/>
    </row>
    <row r="2" spans="1:17" ht="20.25" customHeight="1" x14ac:dyDescent="0.4">
      <c r="C2" s="48"/>
      <c r="D2" s="48"/>
      <c r="E2" s="48"/>
      <c r="F2" s="48"/>
      <c r="G2" s="48"/>
      <c r="L2" s="49"/>
      <c r="M2" s="49"/>
      <c r="N2" s="49"/>
      <c r="O2" s="49"/>
      <c r="P2" s="49"/>
      <c r="Q2" s="49"/>
    </row>
    <row r="3" spans="1:17" ht="26.25" x14ac:dyDescent="0.4">
      <c r="C3" s="1" t="s">
        <v>0</v>
      </c>
      <c r="D3" s="1" t="s">
        <v>1</v>
      </c>
      <c r="E3" s="1" t="s">
        <v>4</v>
      </c>
      <c r="F3" s="1" t="s">
        <v>2</v>
      </c>
      <c r="G3" s="1" t="s">
        <v>3</v>
      </c>
      <c r="H3" s="1" t="s">
        <v>10</v>
      </c>
      <c r="L3" s="1" t="s">
        <v>0</v>
      </c>
      <c r="M3" s="1" t="s">
        <v>1</v>
      </c>
      <c r="N3" s="1" t="s">
        <v>4</v>
      </c>
      <c r="O3" s="1" t="s">
        <v>2</v>
      </c>
      <c r="P3" s="1" t="s">
        <v>3</v>
      </c>
      <c r="Q3" s="1" t="s">
        <v>10</v>
      </c>
    </row>
    <row r="4" spans="1:17" ht="26.25" x14ac:dyDescent="0.4">
      <c r="A4" s="47" t="s">
        <v>5</v>
      </c>
      <c r="B4" s="1">
        <v>1</v>
      </c>
      <c r="C4" s="2" t="s">
        <v>82</v>
      </c>
      <c r="D4" s="2" t="s">
        <v>24</v>
      </c>
      <c r="E4" s="44">
        <v>19</v>
      </c>
      <c r="F4" s="3">
        <v>15.75</v>
      </c>
      <c r="G4" s="3">
        <v>4.25</v>
      </c>
      <c r="H4" s="1">
        <f>SUM(F4:G4)</f>
        <v>20</v>
      </c>
      <c r="J4" s="47" t="s">
        <v>5</v>
      </c>
      <c r="K4" s="1">
        <v>4</v>
      </c>
      <c r="L4" s="2" t="s">
        <v>72</v>
      </c>
      <c r="M4" s="2" t="s">
        <v>100</v>
      </c>
      <c r="N4" s="44">
        <v>7</v>
      </c>
      <c r="O4" s="3">
        <v>12.51</v>
      </c>
      <c r="P4" s="3">
        <v>7.49</v>
      </c>
      <c r="Q4" s="1">
        <f>SUM(O4:P4)</f>
        <v>20</v>
      </c>
    </row>
    <row r="5" spans="1:17" ht="26.25" x14ac:dyDescent="0.4">
      <c r="A5" s="47"/>
      <c r="B5" s="1">
        <v>2</v>
      </c>
      <c r="C5" s="2" t="s">
        <v>32</v>
      </c>
      <c r="D5" s="2" t="s">
        <v>92</v>
      </c>
      <c r="E5" s="44">
        <v>-19</v>
      </c>
      <c r="F5" s="3">
        <v>4.25</v>
      </c>
      <c r="G5" s="3">
        <v>15.75</v>
      </c>
      <c r="H5" s="1">
        <f t="shared" ref="H5:H22" si="0">SUM(F5:G5)</f>
        <v>20</v>
      </c>
      <c r="J5" s="47"/>
      <c r="K5" s="1">
        <v>5</v>
      </c>
      <c r="L5" s="2" t="s">
        <v>42</v>
      </c>
      <c r="M5" s="2" t="s">
        <v>147</v>
      </c>
      <c r="N5" s="44">
        <v>9</v>
      </c>
      <c r="O5" s="3">
        <v>13.14</v>
      </c>
      <c r="P5" s="3">
        <v>6.86</v>
      </c>
      <c r="Q5" s="1">
        <f t="shared" ref="Q5:Q22" si="1">SUM(O5:P5)</f>
        <v>20</v>
      </c>
    </row>
    <row r="6" spans="1:17" ht="26.25" x14ac:dyDescent="0.4">
      <c r="A6" s="47"/>
      <c r="B6" s="1">
        <v>3</v>
      </c>
      <c r="C6" s="41" t="s">
        <v>150</v>
      </c>
      <c r="D6" s="2" t="s">
        <v>62</v>
      </c>
      <c r="E6" s="2">
        <v>0</v>
      </c>
      <c r="F6" s="3">
        <v>10</v>
      </c>
      <c r="G6" s="3">
        <v>10</v>
      </c>
      <c r="H6" s="1">
        <f t="shared" si="0"/>
        <v>20</v>
      </c>
      <c r="J6" s="47"/>
      <c r="K6" s="1">
        <v>6</v>
      </c>
      <c r="L6" s="2" t="s">
        <v>52</v>
      </c>
      <c r="M6" s="2" t="s">
        <v>110</v>
      </c>
      <c r="N6" s="44">
        <v>-42</v>
      </c>
      <c r="O6" s="3">
        <v>0.56000000000000005</v>
      </c>
      <c r="P6" s="3">
        <v>19.440000000000001</v>
      </c>
      <c r="Q6" s="1">
        <f t="shared" si="1"/>
        <v>20</v>
      </c>
    </row>
    <row r="7" spans="1:17" ht="6.75" customHeight="1" x14ac:dyDescent="0.4">
      <c r="A7" s="4"/>
      <c r="C7" s="2"/>
      <c r="D7" s="2"/>
      <c r="E7" s="2"/>
      <c r="F7" s="3"/>
      <c r="G7" s="3"/>
      <c r="J7" s="4"/>
      <c r="L7" s="2"/>
      <c r="M7" s="2"/>
      <c r="N7" s="2"/>
      <c r="O7" s="3"/>
      <c r="P7" s="3"/>
    </row>
    <row r="8" spans="1:17" ht="26.25" x14ac:dyDescent="0.4">
      <c r="A8" s="47" t="s">
        <v>6</v>
      </c>
      <c r="B8" s="1">
        <v>1</v>
      </c>
      <c r="C8" s="2" t="s">
        <v>32</v>
      </c>
      <c r="D8" s="2" t="s">
        <v>82</v>
      </c>
      <c r="E8" s="44">
        <v>0</v>
      </c>
      <c r="F8" s="3">
        <v>10</v>
      </c>
      <c r="G8" s="3">
        <v>10</v>
      </c>
      <c r="H8" s="1">
        <f t="shared" si="0"/>
        <v>20</v>
      </c>
      <c r="J8" s="47" t="s">
        <v>6</v>
      </c>
      <c r="K8" s="1">
        <v>4</v>
      </c>
      <c r="L8" s="2" t="s">
        <v>42</v>
      </c>
      <c r="M8" s="2" t="s">
        <v>72</v>
      </c>
      <c r="N8" s="44">
        <v>0</v>
      </c>
      <c r="O8" s="3">
        <v>10</v>
      </c>
      <c r="P8" s="3">
        <v>10</v>
      </c>
      <c r="Q8" s="1">
        <f t="shared" si="1"/>
        <v>20</v>
      </c>
    </row>
    <row r="9" spans="1:17" ht="26.25" x14ac:dyDescent="0.4">
      <c r="A9" s="47"/>
      <c r="B9" s="1">
        <v>2</v>
      </c>
      <c r="C9" s="2" t="s">
        <v>62</v>
      </c>
      <c r="D9" s="2" t="s">
        <v>92</v>
      </c>
      <c r="E9" s="44">
        <v>39</v>
      </c>
      <c r="F9" s="3">
        <v>19.100000000000001</v>
      </c>
      <c r="G9" s="3">
        <v>0.9</v>
      </c>
      <c r="H9" s="1">
        <f t="shared" si="0"/>
        <v>20</v>
      </c>
      <c r="J9" s="47"/>
      <c r="K9" s="1">
        <v>5</v>
      </c>
      <c r="L9" s="2" t="s">
        <v>110</v>
      </c>
      <c r="M9" s="2" t="s">
        <v>147</v>
      </c>
      <c r="N9" s="44">
        <v>9</v>
      </c>
      <c r="O9" s="3">
        <v>13.14</v>
      </c>
      <c r="P9" s="3">
        <v>6.86</v>
      </c>
      <c r="Q9" s="1">
        <f t="shared" si="1"/>
        <v>20</v>
      </c>
    </row>
    <row r="10" spans="1:17" ht="26.25" x14ac:dyDescent="0.4">
      <c r="A10" s="47"/>
      <c r="B10" s="1">
        <v>3</v>
      </c>
      <c r="C10" s="2" t="s">
        <v>24</v>
      </c>
      <c r="D10" s="41" t="s">
        <v>150</v>
      </c>
      <c r="E10" s="2">
        <v>0</v>
      </c>
      <c r="F10" s="3">
        <v>10</v>
      </c>
      <c r="G10" s="3">
        <v>10</v>
      </c>
      <c r="H10" s="1">
        <f t="shared" si="0"/>
        <v>20</v>
      </c>
      <c r="J10" s="47"/>
      <c r="K10" s="1">
        <v>6</v>
      </c>
      <c r="L10" s="2" t="s">
        <v>100</v>
      </c>
      <c r="M10" s="2" t="s">
        <v>52</v>
      </c>
      <c r="N10" s="44">
        <v>-2</v>
      </c>
      <c r="O10" s="3">
        <v>9.23</v>
      </c>
      <c r="P10" s="3">
        <v>10.77</v>
      </c>
      <c r="Q10" s="1">
        <f t="shared" si="1"/>
        <v>20</v>
      </c>
    </row>
    <row r="11" spans="1:17" ht="6.75" customHeight="1" x14ac:dyDescent="0.4">
      <c r="A11" s="4"/>
      <c r="C11" s="2"/>
      <c r="D11" s="2"/>
      <c r="E11" s="2"/>
      <c r="F11" s="3"/>
      <c r="G11" s="3"/>
      <c r="J11" s="4"/>
      <c r="L11" s="2"/>
      <c r="M11" s="2"/>
      <c r="N11" s="2"/>
      <c r="O11" s="3"/>
      <c r="P11" s="3"/>
    </row>
    <row r="12" spans="1:17" ht="26.25" x14ac:dyDescent="0.4">
      <c r="A12" s="47" t="s">
        <v>7</v>
      </c>
      <c r="B12" s="1">
        <v>1</v>
      </c>
      <c r="C12" s="2" t="s">
        <v>82</v>
      </c>
      <c r="D12" s="2" t="s">
        <v>92</v>
      </c>
      <c r="E12" s="44">
        <v>-4</v>
      </c>
      <c r="F12" s="3">
        <v>8.5</v>
      </c>
      <c r="G12" s="3">
        <v>11.5</v>
      </c>
      <c r="H12" s="1">
        <f t="shared" si="0"/>
        <v>20</v>
      </c>
      <c r="J12" s="47" t="s">
        <v>7</v>
      </c>
      <c r="K12" s="1">
        <v>4</v>
      </c>
      <c r="L12" s="2" t="s">
        <v>72</v>
      </c>
      <c r="M12" s="2" t="s">
        <v>147</v>
      </c>
      <c r="N12" s="44">
        <v>14</v>
      </c>
      <c r="O12" s="3">
        <v>14.54</v>
      </c>
      <c r="P12" s="3">
        <v>5.46</v>
      </c>
      <c r="Q12" s="1">
        <f>SUM(O12:P12)</f>
        <v>20</v>
      </c>
    </row>
    <row r="13" spans="1:17" ht="26.25" x14ac:dyDescent="0.4">
      <c r="A13" s="47"/>
      <c r="B13" s="1">
        <v>2</v>
      </c>
      <c r="C13" s="41" t="s">
        <v>150</v>
      </c>
      <c r="D13" s="2" t="s">
        <v>32</v>
      </c>
      <c r="E13" s="2">
        <v>0</v>
      </c>
      <c r="F13" s="3">
        <v>10</v>
      </c>
      <c r="G13" s="3">
        <v>10</v>
      </c>
      <c r="H13" s="1">
        <f t="shared" si="0"/>
        <v>20</v>
      </c>
      <c r="J13" s="47"/>
      <c r="K13" s="1">
        <v>5</v>
      </c>
      <c r="L13" s="2" t="s">
        <v>52</v>
      </c>
      <c r="M13" s="2" t="s">
        <v>42</v>
      </c>
      <c r="N13" s="44">
        <v>-13</v>
      </c>
      <c r="O13" s="3">
        <v>5.72</v>
      </c>
      <c r="P13" s="3">
        <v>14.28</v>
      </c>
      <c r="Q13" s="1">
        <f t="shared" si="1"/>
        <v>20</v>
      </c>
    </row>
    <row r="14" spans="1:17" ht="26.25" x14ac:dyDescent="0.4">
      <c r="A14" s="47"/>
      <c r="B14" s="1">
        <v>3</v>
      </c>
      <c r="C14" s="2" t="s">
        <v>24</v>
      </c>
      <c r="D14" s="2" t="s">
        <v>62</v>
      </c>
      <c r="E14" s="44">
        <v>-15</v>
      </c>
      <c r="F14" s="3">
        <v>5.2</v>
      </c>
      <c r="G14" s="3">
        <v>14.8</v>
      </c>
      <c r="H14" s="1">
        <f t="shared" si="0"/>
        <v>20</v>
      </c>
      <c r="J14" s="47"/>
      <c r="K14" s="1">
        <v>6</v>
      </c>
      <c r="L14" s="2" t="s">
        <v>100</v>
      </c>
      <c r="M14" s="2" t="s">
        <v>110</v>
      </c>
      <c r="N14" s="44">
        <v>-18</v>
      </c>
      <c r="O14" s="3">
        <v>4.4800000000000004</v>
      </c>
      <c r="P14" s="3">
        <v>15.52</v>
      </c>
      <c r="Q14" s="1">
        <f t="shared" si="1"/>
        <v>20</v>
      </c>
    </row>
    <row r="15" spans="1:17" ht="6.75" customHeight="1" x14ac:dyDescent="0.4">
      <c r="A15" s="4"/>
      <c r="C15" s="2"/>
      <c r="D15" s="2"/>
      <c r="E15" s="2"/>
      <c r="F15" s="3"/>
      <c r="G15" s="3"/>
      <c r="J15" s="4"/>
      <c r="L15" s="2"/>
      <c r="M15" s="2"/>
      <c r="N15" s="2"/>
      <c r="O15" s="3"/>
      <c r="P15" s="3"/>
    </row>
    <row r="16" spans="1:17" ht="26.25" x14ac:dyDescent="0.4">
      <c r="A16" s="47" t="s">
        <v>8</v>
      </c>
      <c r="B16" s="1">
        <v>1</v>
      </c>
      <c r="C16" s="41" t="s">
        <v>150</v>
      </c>
      <c r="D16" s="2" t="s">
        <v>82</v>
      </c>
      <c r="E16" s="2">
        <v>0</v>
      </c>
      <c r="F16" s="3">
        <v>10</v>
      </c>
      <c r="G16" s="3">
        <v>10</v>
      </c>
      <c r="H16" s="1">
        <f t="shared" si="0"/>
        <v>20</v>
      </c>
      <c r="J16" s="47" t="s">
        <v>8</v>
      </c>
      <c r="K16" s="1">
        <v>4</v>
      </c>
      <c r="L16" s="2" t="s">
        <v>52</v>
      </c>
      <c r="M16" s="2" t="s">
        <v>72</v>
      </c>
      <c r="N16" s="44">
        <v>-63</v>
      </c>
      <c r="O16" s="3">
        <v>0</v>
      </c>
      <c r="P16" s="3">
        <v>20</v>
      </c>
      <c r="Q16" s="1">
        <f t="shared" si="1"/>
        <v>20</v>
      </c>
    </row>
    <row r="17" spans="1:17" ht="26.25" x14ac:dyDescent="0.4">
      <c r="A17" s="47"/>
      <c r="B17" s="1">
        <v>2</v>
      </c>
      <c r="C17" s="2" t="s">
        <v>62</v>
      </c>
      <c r="D17" s="2" t="s">
        <v>32</v>
      </c>
      <c r="E17" s="44">
        <v>27</v>
      </c>
      <c r="F17" s="3">
        <v>17.34</v>
      </c>
      <c r="G17" s="3">
        <v>2.66</v>
      </c>
      <c r="H17" s="1">
        <f t="shared" si="0"/>
        <v>20</v>
      </c>
      <c r="J17" s="47"/>
      <c r="K17" s="1">
        <v>5</v>
      </c>
      <c r="L17" s="2" t="s">
        <v>110</v>
      </c>
      <c r="M17" s="2" t="s">
        <v>42</v>
      </c>
      <c r="N17" s="44">
        <v>-2</v>
      </c>
      <c r="O17" s="3">
        <v>9.23</v>
      </c>
      <c r="P17" s="3">
        <v>10.77</v>
      </c>
      <c r="Q17" s="1">
        <f t="shared" si="1"/>
        <v>20</v>
      </c>
    </row>
    <row r="18" spans="1:17" ht="26.25" x14ac:dyDescent="0.4">
      <c r="A18" s="47"/>
      <c r="B18" s="1">
        <v>3</v>
      </c>
      <c r="C18" s="2" t="s">
        <v>92</v>
      </c>
      <c r="D18" s="2" t="s">
        <v>24</v>
      </c>
      <c r="E18" s="44">
        <v>-8</v>
      </c>
      <c r="F18" s="3">
        <v>7.17</v>
      </c>
      <c r="G18" s="3">
        <v>12.83</v>
      </c>
      <c r="H18" s="1">
        <f t="shared" si="0"/>
        <v>20</v>
      </c>
      <c r="J18" s="47"/>
      <c r="K18" s="1">
        <v>6</v>
      </c>
      <c r="L18" s="2" t="s">
        <v>147</v>
      </c>
      <c r="M18" s="2" t="s">
        <v>100</v>
      </c>
      <c r="N18" s="44">
        <v>-2</v>
      </c>
      <c r="O18" s="3">
        <v>9.23</v>
      </c>
      <c r="P18" s="3">
        <v>10.77</v>
      </c>
      <c r="Q18" s="1">
        <f t="shared" si="1"/>
        <v>20</v>
      </c>
    </row>
    <row r="19" spans="1:17" ht="6.75" customHeight="1" x14ac:dyDescent="0.4">
      <c r="A19" s="4"/>
      <c r="C19" s="2"/>
      <c r="D19" s="2"/>
      <c r="E19" s="2"/>
      <c r="F19" s="3"/>
      <c r="G19" s="3"/>
      <c r="J19" s="4"/>
      <c r="L19" s="2"/>
      <c r="M19" s="2"/>
      <c r="N19" s="2"/>
      <c r="O19" s="3"/>
      <c r="P19" s="3"/>
    </row>
    <row r="20" spans="1:17" ht="26.25" x14ac:dyDescent="0.4">
      <c r="A20" s="47" t="s">
        <v>9</v>
      </c>
      <c r="B20" s="1">
        <v>1</v>
      </c>
      <c r="C20" s="2" t="s">
        <v>82</v>
      </c>
      <c r="D20" s="2" t="s">
        <v>62</v>
      </c>
      <c r="E20" s="44">
        <v>1</v>
      </c>
      <c r="F20" s="3">
        <v>10.39</v>
      </c>
      <c r="G20" s="3">
        <v>9.61</v>
      </c>
      <c r="H20" s="1">
        <f>SUM(F20:G20)</f>
        <v>20</v>
      </c>
      <c r="J20" s="47" t="s">
        <v>9</v>
      </c>
      <c r="K20" s="1">
        <v>4</v>
      </c>
      <c r="L20" s="2" t="s">
        <v>72</v>
      </c>
      <c r="M20" s="2" t="s">
        <v>110</v>
      </c>
      <c r="N20" s="44">
        <v>6</v>
      </c>
      <c r="O20" s="3">
        <v>12.18</v>
      </c>
      <c r="P20" s="3">
        <v>7.82</v>
      </c>
      <c r="Q20" s="1">
        <f t="shared" si="1"/>
        <v>20</v>
      </c>
    </row>
    <row r="21" spans="1:17" ht="26.25" x14ac:dyDescent="0.4">
      <c r="A21" s="47"/>
      <c r="B21" s="1">
        <v>2</v>
      </c>
      <c r="C21" s="2" t="s">
        <v>24</v>
      </c>
      <c r="D21" s="2" t="s">
        <v>32</v>
      </c>
      <c r="E21" s="44">
        <v>21</v>
      </c>
      <c r="F21" s="3">
        <v>16.18</v>
      </c>
      <c r="G21" s="3">
        <v>3.82</v>
      </c>
      <c r="H21" s="1">
        <f t="shared" si="0"/>
        <v>20</v>
      </c>
      <c r="J21" s="47"/>
      <c r="K21" s="1">
        <v>5</v>
      </c>
      <c r="L21" s="2" t="s">
        <v>100</v>
      </c>
      <c r="M21" s="2" t="s">
        <v>42</v>
      </c>
      <c r="N21" s="44">
        <v>-16</v>
      </c>
      <c r="O21" s="3">
        <v>4.95</v>
      </c>
      <c r="P21" s="3">
        <v>15.05</v>
      </c>
      <c r="Q21" s="1">
        <f t="shared" si="1"/>
        <v>20</v>
      </c>
    </row>
    <row r="22" spans="1:17" ht="26.25" x14ac:dyDescent="0.4">
      <c r="A22" s="47"/>
      <c r="B22" s="1">
        <v>3</v>
      </c>
      <c r="C22" s="2" t="s">
        <v>92</v>
      </c>
      <c r="D22" s="41" t="s">
        <v>150</v>
      </c>
      <c r="E22" s="2">
        <v>0</v>
      </c>
      <c r="F22" s="3">
        <v>10</v>
      </c>
      <c r="G22" s="3">
        <v>10</v>
      </c>
      <c r="H22" s="1">
        <f t="shared" si="0"/>
        <v>20</v>
      </c>
      <c r="J22" s="47"/>
      <c r="K22" s="1">
        <v>6</v>
      </c>
      <c r="L22" s="2" t="s">
        <v>147</v>
      </c>
      <c r="M22" s="2" t="s">
        <v>52</v>
      </c>
      <c r="N22" s="44">
        <v>8</v>
      </c>
      <c r="O22" s="3">
        <v>12.83</v>
      </c>
      <c r="P22" s="3">
        <v>7.17</v>
      </c>
      <c r="Q22" s="1">
        <f t="shared" si="1"/>
        <v>20</v>
      </c>
    </row>
    <row r="23" spans="1:17" ht="20.25" customHeight="1" x14ac:dyDescent="0.4">
      <c r="A23" s="4"/>
      <c r="J23" s="4"/>
    </row>
    <row r="24" spans="1:17" ht="20.25" customHeight="1" x14ac:dyDescent="0.4">
      <c r="A24" s="5"/>
      <c r="J24" s="5"/>
    </row>
  </sheetData>
  <mergeCells count="12">
    <mergeCell ref="C1:G2"/>
    <mergeCell ref="L1:Q2"/>
    <mergeCell ref="J4:J6"/>
    <mergeCell ref="J8:J10"/>
    <mergeCell ref="J12:J14"/>
    <mergeCell ref="J16:J18"/>
    <mergeCell ref="J20:J22"/>
    <mergeCell ref="A4:A6"/>
    <mergeCell ref="A8:A10"/>
    <mergeCell ref="A12:A14"/>
    <mergeCell ref="A16:A18"/>
    <mergeCell ref="A20:A22"/>
  </mergeCells>
  <hyperlinks>
    <hyperlink ref="N5" r:id="rId1" display="http://webutil.bridgebase.com/v2/tview.php?t=5634-1587830317"/>
    <hyperlink ref="N4" r:id="rId2" display="http://webutil.bridgebase.com/v2/tview.php?t=1310-1587820519"/>
    <hyperlink ref="E5" r:id="rId3" display="http://webutil.bridgebase.com/v2/tview.php?t=5792-1587830576"/>
    <hyperlink ref="N6" r:id="rId4" display="http://webutil.bridgebase.com/v2/tview.php?t=6071-1587831742"/>
    <hyperlink ref="E4" r:id="rId5" display="http://webutil.bridgebase.com/v2/tview.php?t=5735-1587916696"/>
    <hyperlink ref="E9" r:id="rId6" display="http://webutil.bridgebase.com/v2/tview.php?t=328-1588266166"/>
    <hyperlink ref="E8" r:id="rId7" display="http://webutil.bridgebase.com/v2/tview.php?t=9019-1588262622"/>
    <hyperlink ref="N10" r:id="rId8" display="http://webutil.bridgebase.com/v2/tview.php?t=8986-1588262520"/>
    <hyperlink ref="N9" r:id="rId9" display="http://webutil.bridgebase.com/v2/tview.php?t=960-1588267886"/>
    <hyperlink ref="N8" r:id="rId10" display="http://webutil.bridgebase.com/v2/tview.php?t=1154-1588348997"/>
    <hyperlink ref="E12" r:id="rId11" display="http://webutil.bridgebase.com/v2/tview.php?t=6525-1588523824"/>
    <hyperlink ref="E14" r:id="rId12" display="http://webutil.bridgebase.com/v2/tview.php?t=7131-1588525136"/>
    <hyperlink ref="N13" r:id="rId13" display="http://webutil.bridgebase.com/v2/tview.php?t=4607-1588518808"/>
    <hyperlink ref="N12" r:id="rId14" display="http://webutil.bridgebase.com/v2/tview.php?t=4765-1588608130"/>
    <hyperlink ref="N14" r:id="rId15" display="http://webutil.bridgebase.com/v2/tview.php?t=4713-1588608062"/>
    <hyperlink ref="E17" r:id="rId16" display="http://webutil.bridgebase.com/v2/tview.php?t=4463-1588871777"/>
    <hyperlink ref="E18" r:id="rId17" display="http://webutil.bridgebase.com/v2/tview.php?t=8680-1588954122"/>
    <hyperlink ref="N16" r:id="rId18" display="http://webutil.bridgebase.com/v2/tview.php?t=8394-1588953459"/>
    <hyperlink ref="N17" r:id="rId19" display="http://webutil.bridgebase.com/v2/tview.php?t=8430-1588953520"/>
    <hyperlink ref="N18" r:id="rId20" display="http://webutil.bridgebase.com/v2/tview.php?t=8791-1588954569"/>
    <hyperlink ref="N21" r:id="rId21" display="http://webutil.bridgebase.com/v2/tview.php?t=9312-1589122805"/>
    <hyperlink ref="N20" r:id="rId22" display="http://webutil.bridgebase.com/v2/tview.php?t=9957-1589213033"/>
    <hyperlink ref="E21" r:id="rId23" display="http://webutil.bridgebase.com/v2/tview.php?t=1425-1589299392"/>
    <hyperlink ref="E20" r:id="rId24" display="http://webutil.bridgebase.com/v2/tview.php?t=4898-1589389078"/>
    <hyperlink ref="N22" r:id="rId25" display="http://webutil.bridgebase.com/v2/tview.php?t=3675-1589386544"/>
  </hyperlinks>
  <pageMargins left="0.7" right="0.7" top="0.75" bottom="0.75" header="0.3" footer="0.3"/>
  <pageSetup paperSize="9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2" zoomScale="66" zoomScaleNormal="66" workbookViewId="0">
      <selection activeCell="L2" sqref="L2"/>
    </sheetView>
  </sheetViews>
  <sheetFormatPr defaultRowHeight="23.25" x14ac:dyDescent="0.25"/>
  <cols>
    <col min="1" max="1" width="5.5703125" style="7" customWidth="1"/>
    <col min="2" max="2" width="33.85546875" style="7" bestFit="1" customWidth="1"/>
    <col min="3" max="3" width="10.140625" style="7" bestFit="1" customWidth="1"/>
    <col min="4" max="8" width="11.5703125" style="7" bestFit="1" customWidth="1"/>
    <col min="9" max="9" width="8" style="7" customWidth="1"/>
    <col min="10" max="10" width="13" style="7" bestFit="1" customWidth="1"/>
    <col min="11" max="11" width="18.5703125" style="7" bestFit="1" customWidth="1"/>
    <col min="12" max="12" width="12.42578125" style="7" bestFit="1" customWidth="1"/>
    <col min="13" max="13" width="9.140625" style="7"/>
    <col min="14" max="14" width="16.7109375" style="7" bestFit="1" customWidth="1"/>
    <col min="15" max="15" width="9.140625" style="7"/>
    <col min="16" max="17" width="39" style="7" bestFit="1" customWidth="1"/>
    <col min="18" max="18" width="12.28515625" style="7" bestFit="1" customWidth="1"/>
    <col min="19" max="16384" width="9.140625" style="7"/>
  </cols>
  <sheetData>
    <row r="1" spans="1:18" ht="26.2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8" ht="27" thickTop="1" thickBot="1" x14ac:dyDescent="0.3">
      <c r="A2" s="6"/>
      <c r="B2" s="8" t="s">
        <v>11</v>
      </c>
      <c r="C2" s="9" t="s">
        <v>137</v>
      </c>
      <c r="D2" s="9" t="s">
        <v>138</v>
      </c>
      <c r="E2" s="9" t="s">
        <v>139</v>
      </c>
      <c r="F2" s="9" t="s">
        <v>140</v>
      </c>
      <c r="G2" s="11" t="s">
        <v>151</v>
      </c>
      <c r="H2" s="9" t="s">
        <v>141</v>
      </c>
      <c r="I2" s="6"/>
      <c r="J2" s="6" t="s">
        <v>13</v>
      </c>
      <c r="K2" s="7" t="s">
        <v>152</v>
      </c>
      <c r="L2" s="7" t="s">
        <v>153</v>
      </c>
      <c r="N2" s="7" t="s">
        <v>166</v>
      </c>
      <c r="P2" s="7" t="s">
        <v>167</v>
      </c>
      <c r="Q2" s="7" t="s">
        <v>168</v>
      </c>
      <c r="R2" s="7" t="s">
        <v>169</v>
      </c>
    </row>
    <row r="3" spans="1:18" ht="27.75" thickTop="1" thickBot="1" x14ac:dyDescent="0.45">
      <c r="A3" s="6"/>
      <c r="B3" s="10" t="s">
        <v>82</v>
      </c>
      <c r="C3" s="11" t="s">
        <v>22</v>
      </c>
      <c r="D3" s="12">
        <v>15.75</v>
      </c>
      <c r="E3" s="3">
        <v>10</v>
      </c>
      <c r="F3" s="3">
        <v>8.5</v>
      </c>
      <c r="G3" s="43">
        <v>10</v>
      </c>
      <c r="H3" s="3">
        <v>10.39</v>
      </c>
      <c r="I3" s="6"/>
      <c r="J3" s="6">
        <f>SUM(C3:H3)</f>
        <v>54.64</v>
      </c>
      <c r="K3" s="7">
        <v>5</v>
      </c>
      <c r="L3" s="7">
        <f t="shared" ref="L3:L8" si="0">SUM(J3/K3)</f>
        <v>10.928000000000001</v>
      </c>
      <c r="N3" s="7">
        <f>SUM(D3,E3,F3,H3)/4</f>
        <v>11.16</v>
      </c>
      <c r="P3" s="7">
        <f>SUM(D3,H3)</f>
        <v>26.14</v>
      </c>
      <c r="Q3" s="7">
        <f>SUM(N3,E3,F3)/2</f>
        <v>14.83</v>
      </c>
      <c r="R3" s="7">
        <f>SUM(P3:Q3)</f>
        <v>40.97</v>
      </c>
    </row>
    <row r="4" spans="1:18" ht="27.75" thickTop="1" thickBot="1" x14ac:dyDescent="0.45">
      <c r="A4" s="6"/>
      <c r="B4" s="10" t="s">
        <v>24</v>
      </c>
      <c r="C4" s="12">
        <v>4.25</v>
      </c>
      <c r="D4" s="11" t="s">
        <v>22</v>
      </c>
      <c r="E4" s="3">
        <v>16.18</v>
      </c>
      <c r="F4" s="3">
        <v>12.83</v>
      </c>
      <c r="G4" s="43">
        <v>10</v>
      </c>
      <c r="H4" s="3">
        <v>5.2</v>
      </c>
      <c r="I4" s="6"/>
      <c r="J4" s="6">
        <f t="shared" ref="J4:J18" si="1">SUM(C4:H4)</f>
        <v>48.46</v>
      </c>
      <c r="K4" s="7">
        <v>5</v>
      </c>
      <c r="L4" s="7">
        <f t="shared" si="0"/>
        <v>9.6920000000000002</v>
      </c>
      <c r="N4" s="7">
        <f>SUM(C4,E4,F4,H4)/4</f>
        <v>9.6150000000000002</v>
      </c>
      <c r="P4" s="7">
        <f>SUM(C4,H4)</f>
        <v>9.4499999999999993</v>
      </c>
      <c r="Q4" s="7">
        <f>SUM(E4,F4,N4)/2</f>
        <v>19.3125</v>
      </c>
      <c r="R4" s="7">
        <f t="shared" ref="R4:R8" si="2">SUM(P4:Q4)</f>
        <v>28.762499999999999</v>
      </c>
    </row>
    <row r="5" spans="1:18" ht="27.75" thickTop="1" thickBot="1" x14ac:dyDescent="0.45">
      <c r="A5" s="6"/>
      <c r="B5" s="10" t="s">
        <v>32</v>
      </c>
      <c r="C5" s="3">
        <v>10</v>
      </c>
      <c r="D5" s="3">
        <v>3.82</v>
      </c>
      <c r="E5" s="11" t="s">
        <v>22</v>
      </c>
      <c r="F5" s="3">
        <v>4.25</v>
      </c>
      <c r="G5" s="43">
        <v>10</v>
      </c>
      <c r="H5" s="3">
        <v>2.66</v>
      </c>
      <c r="I5" s="6"/>
      <c r="J5" s="6">
        <f t="shared" si="1"/>
        <v>30.73</v>
      </c>
      <c r="K5" s="7">
        <v>5</v>
      </c>
      <c r="L5" s="7">
        <f t="shared" si="0"/>
        <v>6.1459999999999999</v>
      </c>
      <c r="N5" s="7">
        <f>SUM(C5,D5,F5,H5)/4</f>
        <v>5.1825000000000001</v>
      </c>
      <c r="P5" s="7">
        <f>SUM(F5,G5)</f>
        <v>14.25</v>
      </c>
      <c r="Q5" s="7">
        <f>SUM(C5,D5,H5)/2</f>
        <v>8.24</v>
      </c>
      <c r="R5" s="7">
        <f t="shared" si="2"/>
        <v>22.490000000000002</v>
      </c>
    </row>
    <row r="6" spans="1:18" ht="27.75" thickTop="1" thickBot="1" x14ac:dyDescent="0.45">
      <c r="A6" s="6"/>
      <c r="B6" s="10" t="s">
        <v>92</v>
      </c>
      <c r="C6" s="3">
        <v>11.5</v>
      </c>
      <c r="D6" s="3">
        <v>7.17</v>
      </c>
      <c r="E6" s="3">
        <v>15.75</v>
      </c>
      <c r="F6" s="11" t="s">
        <v>22</v>
      </c>
      <c r="G6" s="43">
        <v>10</v>
      </c>
      <c r="H6" s="3">
        <v>0.9</v>
      </c>
      <c r="I6" s="6"/>
      <c r="J6" s="6">
        <f t="shared" si="1"/>
        <v>45.32</v>
      </c>
      <c r="K6" s="7">
        <v>5</v>
      </c>
      <c r="L6" s="7">
        <f t="shared" si="0"/>
        <v>9.0640000000000001</v>
      </c>
      <c r="N6" s="7">
        <f>SUM(C6,D6,E6,H6)/4</f>
        <v>8.83</v>
      </c>
      <c r="P6" s="7">
        <f>SUM(G6,E6)</f>
        <v>25.75</v>
      </c>
      <c r="Q6" s="7">
        <f>SUM(C6,D6,H6)/2</f>
        <v>9.7850000000000001</v>
      </c>
      <c r="R6" s="7">
        <f t="shared" si="2"/>
        <v>35.534999999999997</v>
      </c>
    </row>
    <row r="7" spans="1:18" ht="27" thickTop="1" thickBot="1" x14ac:dyDescent="0.45">
      <c r="A7" s="6"/>
      <c r="B7" s="42" t="s">
        <v>150</v>
      </c>
      <c r="C7" s="43">
        <v>10</v>
      </c>
      <c r="D7" s="43">
        <v>10</v>
      </c>
      <c r="E7" s="43">
        <v>10</v>
      </c>
      <c r="F7" s="43">
        <v>10</v>
      </c>
      <c r="G7" s="11" t="s">
        <v>22</v>
      </c>
      <c r="H7" s="43">
        <v>10</v>
      </c>
      <c r="I7" s="6"/>
      <c r="J7" s="6">
        <f>SUM(C7:H7)-50</f>
        <v>0</v>
      </c>
      <c r="K7" s="7">
        <v>5</v>
      </c>
      <c r="L7" s="7">
        <f t="shared" si="0"/>
        <v>0</v>
      </c>
      <c r="N7" s="7">
        <v>0</v>
      </c>
      <c r="P7" s="7">
        <v>0</v>
      </c>
      <c r="Q7" s="7">
        <v>0</v>
      </c>
      <c r="R7" s="7">
        <f t="shared" si="2"/>
        <v>0</v>
      </c>
    </row>
    <row r="8" spans="1:18" ht="27.75" thickTop="1" thickBot="1" x14ac:dyDescent="0.45">
      <c r="A8" s="6"/>
      <c r="B8" s="13" t="s">
        <v>62</v>
      </c>
      <c r="C8" s="3">
        <v>9.61</v>
      </c>
      <c r="D8" s="3">
        <v>14.8</v>
      </c>
      <c r="E8" s="3">
        <v>17.34</v>
      </c>
      <c r="F8" s="3">
        <v>19.100000000000001</v>
      </c>
      <c r="G8" s="43">
        <v>10</v>
      </c>
      <c r="H8" s="11" t="s">
        <v>22</v>
      </c>
      <c r="I8" s="6"/>
      <c r="J8" s="6">
        <f t="shared" si="1"/>
        <v>70.849999999999994</v>
      </c>
      <c r="K8" s="7">
        <v>5</v>
      </c>
      <c r="L8" s="7">
        <f t="shared" si="0"/>
        <v>14.169999999999998</v>
      </c>
      <c r="N8" s="7">
        <f>SUM(C8,D8,E8,F8)/4</f>
        <v>15.2125</v>
      </c>
      <c r="P8" s="7">
        <f>SUM(C8,D8)</f>
        <v>24.41</v>
      </c>
      <c r="Q8" s="7">
        <f>SUM(E8,F8,N8)/2</f>
        <v>25.826249999999998</v>
      </c>
      <c r="R8" s="7">
        <f t="shared" si="2"/>
        <v>50.236249999999998</v>
      </c>
    </row>
    <row r="9" spans="1:18" ht="26.25" thickTop="1" x14ac:dyDescent="0.25">
      <c r="A9" s="6"/>
      <c r="B9" s="6"/>
      <c r="C9" s="6"/>
      <c r="D9" s="6"/>
      <c r="E9" s="6"/>
      <c r="F9" s="6"/>
      <c r="G9" s="6"/>
      <c r="H9" s="6"/>
      <c r="I9" s="6" t="s">
        <v>10</v>
      </c>
      <c r="J9" s="6">
        <f>SUM(J3:J8)+50</f>
        <v>300</v>
      </c>
    </row>
    <row r="10" spans="1:18" ht="25.5" x14ac:dyDescent="0.25">
      <c r="A10" s="6"/>
      <c r="B10" s="6"/>
      <c r="C10" s="6"/>
      <c r="D10" s="6"/>
      <c r="E10" s="6"/>
      <c r="F10" s="6"/>
      <c r="G10" s="6"/>
      <c r="H10" s="6"/>
      <c r="I10" s="6"/>
      <c r="J10" s="6">
        <f>SUM(J9)/15</f>
        <v>20</v>
      </c>
    </row>
    <row r="11" spans="1:18" ht="26.25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ht="27" thickTop="1" thickBot="1" x14ac:dyDescent="0.3">
      <c r="A12" s="6"/>
      <c r="B12" s="8" t="s">
        <v>12</v>
      </c>
      <c r="C12" s="9" t="s">
        <v>142</v>
      </c>
      <c r="D12" s="9" t="s">
        <v>143</v>
      </c>
      <c r="E12" s="9" t="s">
        <v>144</v>
      </c>
      <c r="F12" s="9" t="s">
        <v>148</v>
      </c>
      <c r="G12" s="9" t="s">
        <v>145</v>
      </c>
      <c r="H12" s="9" t="s">
        <v>146</v>
      </c>
      <c r="I12" s="6"/>
      <c r="J12" s="6" t="s">
        <v>13</v>
      </c>
    </row>
    <row r="13" spans="1:18" ht="27.75" thickTop="1" thickBot="1" x14ac:dyDescent="0.45">
      <c r="A13" s="6"/>
      <c r="B13" s="10" t="s">
        <v>72</v>
      </c>
      <c r="C13" s="11" t="s">
        <v>22</v>
      </c>
      <c r="D13" s="3">
        <v>12.51</v>
      </c>
      <c r="E13" s="3">
        <v>10</v>
      </c>
      <c r="F13" s="3">
        <v>14.54</v>
      </c>
      <c r="G13" s="3">
        <v>20</v>
      </c>
      <c r="H13" s="3">
        <v>12.18</v>
      </c>
      <c r="I13" s="6"/>
      <c r="J13" s="6">
        <f>SUM(C13:H13)</f>
        <v>69.22999999999999</v>
      </c>
      <c r="K13" s="7">
        <v>5</v>
      </c>
      <c r="L13" s="7">
        <f>SUM(J13/K13)</f>
        <v>13.845999999999998</v>
      </c>
      <c r="P13" s="7">
        <f>SUM(E13,H13)</f>
        <v>22.18</v>
      </c>
      <c r="Q13" s="7">
        <f>SUM(D13,F13,G13)/2</f>
        <v>23.524999999999999</v>
      </c>
      <c r="R13" s="7">
        <f>SUM(P13:Q13)</f>
        <v>45.704999999999998</v>
      </c>
    </row>
    <row r="14" spans="1:18" ht="27.75" thickTop="1" thickBot="1" x14ac:dyDescent="0.45">
      <c r="A14" s="6"/>
      <c r="B14" s="10" t="s">
        <v>100</v>
      </c>
      <c r="C14" s="3">
        <v>7.49</v>
      </c>
      <c r="D14" s="11" t="s">
        <v>22</v>
      </c>
      <c r="E14" s="3">
        <v>4.95</v>
      </c>
      <c r="F14" s="3">
        <v>10.77</v>
      </c>
      <c r="G14" s="3">
        <v>9.23</v>
      </c>
      <c r="H14" s="3">
        <v>4.4800000000000004</v>
      </c>
      <c r="I14" s="6"/>
      <c r="J14" s="6">
        <f t="shared" si="1"/>
        <v>36.92</v>
      </c>
      <c r="K14" s="7">
        <v>5</v>
      </c>
      <c r="L14" s="7">
        <f t="shared" ref="L14:L18" si="3">SUM(J14/K14)</f>
        <v>7.3840000000000003</v>
      </c>
      <c r="P14" s="7">
        <f>SUM(F14,G14)</f>
        <v>20</v>
      </c>
      <c r="Q14" s="7">
        <f>SUM(C14,E14,H14)/2</f>
        <v>8.4600000000000009</v>
      </c>
      <c r="R14" s="7">
        <f t="shared" ref="R14:R18" si="4">SUM(P14:Q14)</f>
        <v>28.46</v>
      </c>
    </row>
    <row r="15" spans="1:18" ht="27.75" thickTop="1" thickBot="1" x14ac:dyDescent="0.45">
      <c r="A15" s="6"/>
      <c r="B15" s="10" t="s">
        <v>42</v>
      </c>
      <c r="C15" s="3">
        <v>10</v>
      </c>
      <c r="D15" s="3">
        <v>15.05</v>
      </c>
      <c r="E15" s="11" t="s">
        <v>22</v>
      </c>
      <c r="F15" s="3">
        <v>13.14</v>
      </c>
      <c r="G15" s="3">
        <v>14.28</v>
      </c>
      <c r="H15" s="3">
        <v>10.77</v>
      </c>
      <c r="I15" s="6"/>
      <c r="J15" s="6">
        <f t="shared" si="1"/>
        <v>63.239999999999995</v>
      </c>
      <c r="K15" s="7">
        <v>5</v>
      </c>
      <c r="L15" s="7">
        <f t="shared" si="3"/>
        <v>12.648</v>
      </c>
      <c r="P15" s="7">
        <f>SUM(C15,H15)</f>
        <v>20.77</v>
      </c>
      <c r="Q15" s="7">
        <f>SUM(D15,F15,G15)/2</f>
        <v>21.234999999999999</v>
      </c>
      <c r="R15" s="7">
        <f t="shared" si="4"/>
        <v>42.004999999999995</v>
      </c>
    </row>
    <row r="16" spans="1:18" ht="27.75" thickTop="1" thickBot="1" x14ac:dyDescent="0.45">
      <c r="A16" s="6"/>
      <c r="B16" s="10" t="s">
        <v>147</v>
      </c>
      <c r="C16" s="3">
        <v>5.46</v>
      </c>
      <c r="D16" s="3">
        <v>9.23</v>
      </c>
      <c r="E16" s="3">
        <v>6.86</v>
      </c>
      <c r="F16" s="11" t="s">
        <v>22</v>
      </c>
      <c r="G16" s="3">
        <v>12.83</v>
      </c>
      <c r="H16" s="3">
        <v>6.86</v>
      </c>
      <c r="I16" s="6"/>
      <c r="J16" s="6">
        <f t="shared" si="1"/>
        <v>41.24</v>
      </c>
      <c r="K16" s="7">
        <v>5</v>
      </c>
      <c r="L16" s="7">
        <f t="shared" si="3"/>
        <v>8.2480000000000011</v>
      </c>
      <c r="P16" s="7">
        <f>SUM(D16,G16)</f>
        <v>22.060000000000002</v>
      </c>
      <c r="Q16" s="7">
        <f>SUM(C16,E16,H16)/2</f>
        <v>9.59</v>
      </c>
      <c r="R16" s="7">
        <f t="shared" si="4"/>
        <v>31.650000000000002</v>
      </c>
    </row>
    <row r="17" spans="1:18" ht="27.75" thickTop="1" thickBot="1" x14ac:dyDescent="0.45">
      <c r="A17" s="6"/>
      <c r="B17" s="10" t="s">
        <v>52</v>
      </c>
      <c r="C17" s="3">
        <v>0</v>
      </c>
      <c r="D17" s="3">
        <v>10.77</v>
      </c>
      <c r="E17" s="3">
        <v>5.72</v>
      </c>
      <c r="F17" s="3">
        <v>7.17</v>
      </c>
      <c r="G17" s="11" t="s">
        <v>22</v>
      </c>
      <c r="H17" s="3">
        <v>0.56000000000000005</v>
      </c>
      <c r="I17" s="6"/>
      <c r="J17" s="6">
        <f t="shared" si="1"/>
        <v>24.219999999999995</v>
      </c>
      <c r="K17" s="7">
        <v>5</v>
      </c>
      <c r="L17" s="7">
        <f t="shared" si="3"/>
        <v>4.8439999999999994</v>
      </c>
      <c r="P17" s="7">
        <f>SUM(F17,D17)</f>
        <v>17.939999999999998</v>
      </c>
      <c r="Q17" s="7">
        <f>SUM(C17,E17,H17)/2</f>
        <v>3.1399999999999997</v>
      </c>
      <c r="R17" s="7">
        <f t="shared" si="4"/>
        <v>21.08</v>
      </c>
    </row>
    <row r="18" spans="1:18" ht="27.75" thickTop="1" thickBot="1" x14ac:dyDescent="0.45">
      <c r="A18" s="6"/>
      <c r="B18" s="13" t="s">
        <v>110</v>
      </c>
      <c r="C18" s="3">
        <v>7.82</v>
      </c>
      <c r="D18" s="3">
        <v>15.52</v>
      </c>
      <c r="E18" s="3">
        <v>9.23</v>
      </c>
      <c r="F18" s="3">
        <v>13.14</v>
      </c>
      <c r="G18" s="3">
        <v>19.440000000000001</v>
      </c>
      <c r="H18" s="11" t="s">
        <v>22</v>
      </c>
      <c r="I18" s="6"/>
      <c r="J18" s="6">
        <f t="shared" si="1"/>
        <v>65.150000000000006</v>
      </c>
      <c r="K18" s="7">
        <v>5</v>
      </c>
      <c r="L18" s="7">
        <f t="shared" si="3"/>
        <v>13.030000000000001</v>
      </c>
      <c r="P18" s="7">
        <f>SUM(C18,E18)</f>
        <v>17.05</v>
      </c>
      <c r="Q18" s="7">
        <f>SUM(D18,F18,G18)/2</f>
        <v>24.05</v>
      </c>
      <c r="R18" s="7">
        <f t="shared" si="4"/>
        <v>41.1</v>
      </c>
    </row>
    <row r="19" spans="1:18" ht="26.25" thickTop="1" x14ac:dyDescent="0.25">
      <c r="A19" s="6"/>
      <c r="B19" s="6"/>
      <c r="C19" s="6"/>
      <c r="D19" s="6"/>
      <c r="E19" s="6"/>
      <c r="F19" s="6"/>
      <c r="G19" s="6"/>
      <c r="H19" s="6"/>
      <c r="I19" s="6" t="s">
        <v>14</v>
      </c>
      <c r="J19" s="6">
        <f>SUM(J13:J18)</f>
        <v>300</v>
      </c>
    </row>
    <row r="20" spans="1:18" ht="25.5" x14ac:dyDescent="0.25">
      <c r="A20" s="6"/>
      <c r="B20" s="6"/>
      <c r="C20" s="6"/>
      <c r="D20" s="6"/>
      <c r="E20" s="6"/>
      <c r="F20" s="6"/>
      <c r="G20" s="6"/>
      <c r="H20" s="6"/>
      <c r="I20" s="6"/>
      <c r="J20" s="6">
        <f>SUM(J19)/15</f>
        <v>20</v>
      </c>
    </row>
    <row r="21" spans="1:18" ht="25.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8" ht="25.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8" ht="25.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8" ht="25.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8" ht="25.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8" ht="25.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8" ht="25.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8" ht="25.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64" zoomScaleNormal="64" workbookViewId="0">
      <selection activeCell="C3" sqref="C3"/>
    </sheetView>
  </sheetViews>
  <sheetFormatPr defaultRowHeight="15" x14ac:dyDescent="0.25"/>
  <cols>
    <col min="1" max="1" width="7.5703125" bestFit="1" customWidth="1"/>
    <col min="2" max="2" width="28.85546875" bestFit="1" customWidth="1"/>
    <col min="3" max="3" width="9.85546875" bestFit="1" customWidth="1"/>
    <col min="4" max="4" width="38.5703125" bestFit="1" customWidth="1"/>
    <col min="8" max="8" width="28.85546875" bestFit="1" customWidth="1"/>
  </cols>
  <sheetData>
    <row r="1" spans="1:4" ht="23.25" x14ac:dyDescent="0.35">
      <c r="A1" s="7"/>
      <c r="B1" s="7" t="s">
        <v>15</v>
      </c>
      <c r="C1" s="14"/>
      <c r="D1" t="s">
        <v>156</v>
      </c>
    </row>
    <row r="2" spans="1:4" ht="24" thickBot="1" x14ac:dyDescent="0.3">
      <c r="A2" s="7" t="s">
        <v>16</v>
      </c>
      <c r="B2" s="7" t="s">
        <v>17</v>
      </c>
      <c r="C2" s="7" t="s">
        <v>18</v>
      </c>
      <c r="D2" s="7"/>
    </row>
    <row r="3" spans="1:4" ht="27" thickTop="1" thickBot="1" x14ac:dyDescent="0.45">
      <c r="A3" s="7">
        <v>1</v>
      </c>
      <c r="B3" s="42" t="s">
        <v>62</v>
      </c>
      <c r="C3" s="45">
        <f>Alapszakasz_kereszttábla!J8</f>
        <v>70.849999999999994</v>
      </c>
    </row>
    <row r="4" spans="1:4" ht="27" thickTop="1" thickBot="1" x14ac:dyDescent="0.45">
      <c r="A4" s="7">
        <v>2</v>
      </c>
      <c r="B4" s="42" t="s">
        <v>82</v>
      </c>
      <c r="C4" s="45">
        <f>Alapszakasz_kereszttábla!J3</f>
        <v>54.64</v>
      </c>
    </row>
    <row r="5" spans="1:4" ht="27" thickTop="1" thickBot="1" x14ac:dyDescent="0.45">
      <c r="A5" s="16">
        <v>3</v>
      </c>
      <c r="B5" s="42" t="s">
        <v>24</v>
      </c>
      <c r="C5" s="45">
        <f>Alapszakasz_kereszttábla!J4</f>
        <v>48.46</v>
      </c>
    </row>
    <row r="6" spans="1:4" ht="27" thickTop="1" thickBot="1" x14ac:dyDescent="0.45">
      <c r="A6" s="17">
        <v>4</v>
      </c>
      <c r="B6" s="10" t="s">
        <v>92</v>
      </c>
      <c r="C6" s="15">
        <f>Alapszakasz_kereszttábla!J6</f>
        <v>45.32</v>
      </c>
    </row>
    <row r="7" spans="1:4" ht="27" thickTop="1" thickBot="1" x14ac:dyDescent="0.45">
      <c r="A7" s="7">
        <v>5</v>
      </c>
      <c r="B7" s="10" t="s">
        <v>32</v>
      </c>
      <c r="C7" s="15">
        <f>Alapszakasz_kereszttábla!J5</f>
        <v>30.73</v>
      </c>
    </row>
    <row r="8" spans="1:4" ht="27" thickTop="1" thickBot="1" x14ac:dyDescent="0.45">
      <c r="A8" s="7">
        <v>6</v>
      </c>
      <c r="B8" s="13" t="s">
        <v>150</v>
      </c>
      <c r="C8" s="15">
        <f>Alapszakasz_kereszttábla!J7</f>
        <v>0</v>
      </c>
    </row>
    <row r="9" spans="1:4" ht="15.75" thickTop="1" x14ac:dyDescent="0.25">
      <c r="C9">
        <f>SUM(C3:C8)+(50)</f>
        <v>300</v>
      </c>
    </row>
    <row r="10" spans="1:4" x14ac:dyDescent="0.25">
      <c r="C10">
        <f>SUM(C9)/15</f>
        <v>20</v>
      </c>
    </row>
    <row r="11" spans="1:4" ht="23.25" x14ac:dyDescent="0.35">
      <c r="A11" s="7"/>
      <c r="B11" s="7" t="s">
        <v>19</v>
      </c>
      <c r="C11" s="14"/>
    </row>
    <row r="12" spans="1:4" ht="24" thickBot="1" x14ac:dyDescent="0.3">
      <c r="A12" s="7" t="s">
        <v>16</v>
      </c>
      <c r="B12" s="7" t="s">
        <v>17</v>
      </c>
      <c r="C12" s="7" t="s">
        <v>18</v>
      </c>
    </row>
    <row r="13" spans="1:4" ht="27" thickTop="1" thickBot="1" x14ac:dyDescent="0.45">
      <c r="A13" s="7">
        <v>1</v>
      </c>
      <c r="B13" s="42" t="s">
        <v>72</v>
      </c>
      <c r="C13" s="45">
        <f>Alapszakasz_kereszttábla!J13</f>
        <v>69.22999999999999</v>
      </c>
    </row>
    <row r="14" spans="1:4" ht="27" thickTop="1" thickBot="1" x14ac:dyDescent="0.45">
      <c r="A14" s="7">
        <v>2</v>
      </c>
      <c r="B14" s="42" t="s">
        <v>110</v>
      </c>
      <c r="C14" s="45">
        <f>Alapszakasz_kereszttábla!J18</f>
        <v>65.150000000000006</v>
      </c>
    </row>
    <row r="15" spans="1:4" ht="27" thickTop="1" thickBot="1" x14ac:dyDescent="0.45">
      <c r="A15" s="16">
        <v>3</v>
      </c>
      <c r="B15" s="42" t="s">
        <v>42</v>
      </c>
      <c r="C15" s="45">
        <f>Alapszakasz_kereszttábla!J15</f>
        <v>63.239999999999995</v>
      </c>
    </row>
    <row r="16" spans="1:4" ht="27" thickTop="1" thickBot="1" x14ac:dyDescent="0.45">
      <c r="A16" s="17">
        <v>4</v>
      </c>
      <c r="B16" s="10" t="s">
        <v>147</v>
      </c>
      <c r="C16" s="15">
        <f>Alapszakasz_kereszttábla!J16</f>
        <v>41.24</v>
      </c>
    </row>
    <row r="17" spans="1:3" ht="27" thickTop="1" thickBot="1" x14ac:dyDescent="0.45">
      <c r="A17" s="7">
        <v>5</v>
      </c>
      <c r="B17" s="10" t="s">
        <v>100</v>
      </c>
      <c r="C17" s="15">
        <f>Alapszakasz_kereszttábla!J14</f>
        <v>36.92</v>
      </c>
    </row>
    <row r="18" spans="1:3" ht="27" thickTop="1" thickBot="1" x14ac:dyDescent="0.45">
      <c r="A18" s="7">
        <v>6</v>
      </c>
      <c r="B18" s="13" t="s">
        <v>52</v>
      </c>
      <c r="C18" s="15">
        <f>Alapszakasz_kereszttábla!J17</f>
        <v>24.219999999999995</v>
      </c>
    </row>
    <row r="19" spans="1:3" ht="15.75" thickTop="1" x14ac:dyDescent="0.25">
      <c r="C19">
        <f>SUM(C13:C18)</f>
        <v>300</v>
      </c>
    </row>
    <row r="20" spans="1:3" x14ac:dyDescent="0.25">
      <c r="C20">
        <f>SUM(C19)/15</f>
        <v>20</v>
      </c>
    </row>
  </sheetData>
  <sortState ref="B3:C8">
    <sortCondition descending="1" ref="C3:C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activeCell="H24" sqref="H24"/>
    </sheetView>
  </sheetViews>
  <sheetFormatPr defaultRowHeight="12.75" x14ac:dyDescent="0.2"/>
  <cols>
    <col min="1" max="1" width="9" style="35" bestFit="1" customWidth="1"/>
    <col min="2" max="2" width="14.85546875" style="35" bestFit="1" customWidth="1"/>
    <col min="3" max="3" width="31.42578125" style="35" bestFit="1" customWidth="1"/>
    <col min="4" max="12" width="18.85546875" style="35" customWidth="1"/>
    <col min="13" max="16384" width="9.140625" style="35"/>
  </cols>
  <sheetData>
    <row r="1" spans="1:28" s="34" customFormat="1" ht="13.5" thickBot="1" x14ac:dyDescent="0.25">
      <c r="A1" s="29" t="s">
        <v>120</v>
      </c>
      <c r="B1" s="29" t="s">
        <v>121</v>
      </c>
      <c r="C1" s="29" t="s">
        <v>122</v>
      </c>
      <c r="D1" s="29" t="s">
        <v>17</v>
      </c>
      <c r="E1" s="29" t="s">
        <v>123</v>
      </c>
      <c r="F1" s="29" t="s">
        <v>17</v>
      </c>
      <c r="G1" s="29" t="s">
        <v>123</v>
      </c>
      <c r="H1" s="29" t="s">
        <v>17</v>
      </c>
      <c r="I1" s="29" t="s">
        <v>123</v>
      </c>
      <c r="J1" s="29" t="s">
        <v>17</v>
      </c>
      <c r="K1" s="29" t="s">
        <v>123</v>
      </c>
      <c r="L1" s="29"/>
      <c r="M1" s="29"/>
      <c r="N1" s="29"/>
      <c r="O1" s="29"/>
      <c r="P1" s="29"/>
      <c r="Q1" s="29"/>
      <c r="R1" s="29"/>
      <c r="S1" s="29"/>
      <c r="T1" s="29"/>
    </row>
    <row r="2" spans="1:28" ht="13.5" thickBot="1" x14ac:dyDescent="0.25">
      <c r="A2" s="36" t="s">
        <v>126</v>
      </c>
      <c r="B2" s="29" t="s">
        <v>82</v>
      </c>
      <c r="C2" s="33" t="s">
        <v>83</v>
      </c>
      <c r="D2" s="33" t="s">
        <v>84</v>
      </c>
      <c r="E2" s="33" t="s">
        <v>85</v>
      </c>
      <c r="F2" s="33" t="s">
        <v>86</v>
      </c>
      <c r="G2" s="33" t="s">
        <v>87</v>
      </c>
      <c r="H2" s="33" t="s">
        <v>88</v>
      </c>
      <c r="I2" s="33" t="s">
        <v>89</v>
      </c>
      <c r="J2" s="33" t="s">
        <v>90</v>
      </c>
      <c r="K2" s="33" t="s">
        <v>91</v>
      </c>
      <c r="L2" s="29"/>
      <c r="M2" s="29"/>
      <c r="N2" s="29"/>
      <c r="O2" s="29"/>
      <c r="P2" s="29"/>
      <c r="Q2" s="29"/>
      <c r="R2" s="29"/>
      <c r="S2" s="29"/>
      <c r="T2" s="29"/>
    </row>
    <row r="3" spans="1:28" ht="13.5" thickBot="1" x14ac:dyDescent="0.25">
      <c r="A3" s="36" t="s">
        <v>126</v>
      </c>
      <c r="B3" s="29" t="s">
        <v>62</v>
      </c>
      <c r="C3" s="33" t="s">
        <v>63</v>
      </c>
      <c r="D3" s="33" t="s">
        <v>64</v>
      </c>
      <c r="E3" s="33" t="s">
        <v>65</v>
      </c>
      <c r="F3" s="33" t="s">
        <v>66</v>
      </c>
      <c r="G3" s="33" t="s">
        <v>67</v>
      </c>
      <c r="H3" s="33" t="s">
        <v>68</v>
      </c>
      <c r="I3" s="33" t="s">
        <v>69</v>
      </c>
      <c r="J3" s="33" t="s">
        <v>70</v>
      </c>
      <c r="K3" s="33" t="s">
        <v>71</v>
      </c>
      <c r="L3" s="29"/>
      <c r="M3" s="29"/>
      <c r="N3" s="29"/>
      <c r="O3" s="29"/>
      <c r="P3" s="29"/>
      <c r="Q3" s="29"/>
      <c r="R3" s="29"/>
      <c r="S3" s="29"/>
      <c r="T3" s="29"/>
    </row>
    <row r="4" spans="1:28" ht="13.5" thickBot="1" x14ac:dyDescent="0.25">
      <c r="A4" s="36" t="s">
        <v>126</v>
      </c>
      <c r="B4" s="29" t="s">
        <v>92</v>
      </c>
      <c r="C4" s="33" t="s">
        <v>93</v>
      </c>
      <c r="D4" s="33" t="s">
        <v>94</v>
      </c>
      <c r="E4" s="33" t="s">
        <v>95</v>
      </c>
      <c r="F4" s="33" t="s">
        <v>96</v>
      </c>
      <c r="G4" s="33" t="s">
        <v>97</v>
      </c>
      <c r="H4" s="33" t="s">
        <v>98</v>
      </c>
      <c r="I4" s="40" t="s">
        <v>149</v>
      </c>
      <c r="J4" s="33" t="s">
        <v>99</v>
      </c>
      <c r="K4" s="33" t="s">
        <v>154</v>
      </c>
      <c r="L4" s="29"/>
      <c r="M4" s="29"/>
      <c r="N4" s="29"/>
      <c r="O4" s="29"/>
      <c r="P4" s="29"/>
      <c r="Q4" s="29"/>
      <c r="R4" s="29"/>
      <c r="S4" s="29"/>
      <c r="T4" s="29"/>
    </row>
    <row r="5" spans="1:28" ht="13.5" thickBot="1" x14ac:dyDescent="0.25">
      <c r="A5" s="36" t="s">
        <v>126</v>
      </c>
      <c r="B5" s="29" t="s">
        <v>24</v>
      </c>
      <c r="C5" s="33" t="s">
        <v>25</v>
      </c>
      <c r="D5" s="33" t="s">
        <v>26</v>
      </c>
      <c r="E5" s="33" t="s">
        <v>27</v>
      </c>
      <c r="F5" s="33" t="s">
        <v>28</v>
      </c>
      <c r="G5" s="33" t="s">
        <v>124</v>
      </c>
      <c r="H5" s="33" t="s">
        <v>29</v>
      </c>
      <c r="I5" s="33" t="s">
        <v>125</v>
      </c>
      <c r="J5" s="33" t="s">
        <v>30</v>
      </c>
      <c r="K5" s="33" t="s">
        <v>31</v>
      </c>
      <c r="L5" s="29"/>
      <c r="M5" s="29"/>
      <c r="N5" s="29"/>
      <c r="O5" s="29"/>
      <c r="P5" s="29"/>
      <c r="Q5" s="29"/>
      <c r="R5" s="29"/>
      <c r="S5" s="29"/>
      <c r="T5" s="29"/>
    </row>
    <row r="6" spans="1:28" ht="13.5" thickBot="1" x14ac:dyDescent="0.25">
      <c r="A6" s="36" t="s">
        <v>126</v>
      </c>
      <c r="B6" s="29" t="s">
        <v>32</v>
      </c>
      <c r="C6" s="33" t="s">
        <v>33</v>
      </c>
      <c r="D6" s="33" t="s">
        <v>34</v>
      </c>
      <c r="E6" s="33" t="s">
        <v>35</v>
      </c>
      <c r="F6" s="33" t="s">
        <v>36</v>
      </c>
      <c r="G6" s="33" t="s">
        <v>37</v>
      </c>
      <c r="H6" s="33" t="s">
        <v>38</v>
      </c>
      <c r="I6" s="33" t="s">
        <v>39</v>
      </c>
      <c r="J6" s="33" t="s">
        <v>40</v>
      </c>
      <c r="K6" s="33" t="s">
        <v>41</v>
      </c>
      <c r="L6" s="29"/>
      <c r="M6" s="29"/>
      <c r="N6" s="29"/>
      <c r="O6" s="29"/>
      <c r="P6" s="29"/>
      <c r="Q6" s="29"/>
      <c r="R6" s="29"/>
      <c r="S6" s="29"/>
      <c r="T6" s="29"/>
      <c r="U6" s="39"/>
      <c r="V6" s="39"/>
      <c r="W6" s="39"/>
      <c r="X6" s="39"/>
      <c r="Y6" s="39"/>
      <c r="Z6" s="39"/>
      <c r="AA6" s="39"/>
      <c r="AB6" s="39"/>
    </row>
    <row r="7" spans="1:28" ht="13.5" thickBot="1" x14ac:dyDescent="0.25">
      <c r="A7" s="36" t="s">
        <v>127</v>
      </c>
      <c r="B7" s="29" t="s">
        <v>42</v>
      </c>
      <c r="C7" s="33" t="s">
        <v>43</v>
      </c>
      <c r="D7" s="33" t="s">
        <v>44</v>
      </c>
      <c r="E7" s="33" t="s">
        <v>45</v>
      </c>
      <c r="F7" s="33" t="s">
        <v>46</v>
      </c>
      <c r="G7" s="33" t="s">
        <v>47</v>
      </c>
      <c r="H7" s="33" t="s">
        <v>48</v>
      </c>
      <c r="I7" s="33" t="s">
        <v>49</v>
      </c>
      <c r="J7" s="33" t="s">
        <v>50</v>
      </c>
      <c r="K7" s="33" t="s">
        <v>51</v>
      </c>
      <c r="L7" s="29"/>
      <c r="M7" s="29"/>
      <c r="N7" s="29"/>
      <c r="O7" s="29"/>
      <c r="P7" s="29"/>
      <c r="Q7" s="29"/>
      <c r="R7" s="29"/>
      <c r="S7" s="29"/>
      <c r="T7" s="29"/>
    </row>
    <row r="8" spans="1:28" ht="13.5" thickBot="1" x14ac:dyDescent="0.25">
      <c r="A8" s="36" t="s">
        <v>127</v>
      </c>
      <c r="B8" s="29" t="s">
        <v>110</v>
      </c>
      <c r="C8" s="33" t="s">
        <v>111</v>
      </c>
      <c r="D8" s="33" t="s">
        <v>112</v>
      </c>
      <c r="E8" s="33" t="s">
        <v>113</v>
      </c>
      <c r="F8" s="33" t="s">
        <v>114</v>
      </c>
      <c r="G8" s="33" t="s">
        <v>115</v>
      </c>
      <c r="H8" s="33" t="s">
        <v>116</v>
      </c>
      <c r="I8" s="33" t="s">
        <v>117</v>
      </c>
      <c r="J8" s="33" t="s">
        <v>118</v>
      </c>
      <c r="K8" s="33" t="s">
        <v>119</v>
      </c>
      <c r="L8" s="29"/>
      <c r="M8" s="29"/>
      <c r="N8" s="29"/>
      <c r="O8" s="29"/>
      <c r="P8" s="29"/>
      <c r="Q8" s="29"/>
      <c r="R8" s="29"/>
      <c r="S8" s="29"/>
      <c r="T8" s="29"/>
    </row>
    <row r="9" spans="1:28" ht="13.5" thickBot="1" x14ac:dyDescent="0.25">
      <c r="A9" s="36" t="s">
        <v>127</v>
      </c>
      <c r="B9" s="29" t="s">
        <v>147</v>
      </c>
      <c r="C9" s="33" t="s">
        <v>155</v>
      </c>
      <c r="D9" s="33" t="s">
        <v>128</v>
      </c>
      <c r="E9" s="33" t="s">
        <v>132</v>
      </c>
      <c r="F9" s="33" t="s">
        <v>129</v>
      </c>
      <c r="G9" s="33" t="s">
        <v>133</v>
      </c>
      <c r="H9" s="33" t="s">
        <v>130</v>
      </c>
      <c r="I9" s="33" t="s">
        <v>134</v>
      </c>
      <c r="J9" s="33" t="s">
        <v>131</v>
      </c>
      <c r="K9" s="33" t="s">
        <v>135</v>
      </c>
      <c r="L9" s="29"/>
      <c r="M9" s="29"/>
      <c r="N9" s="29"/>
      <c r="O9" s="29"/>
      <c r="P9" s="29"/>
      <c r="Q9" s="29"/>
      <c r="R9" s="29"/>
      <c r="S9" s="29"/>
      <c r="T9" s="29"/>
      <c r="U9" s="37"/>
      <c r="V9" s="37"/>
      <c r="W9" s="37"/>
      <c r="X9" s="37"/>
      <c r="Y9" s="37"/>
      <c r="Z9" s="37"/>
      <c r="AA9" s="37"/>
      <c r="AB9" s="37"/>
    </row>
    <row r="10" spans="1:28" ht="13.5" thickBot="1" x14ac:dyDescent="0.25">
      <c r="A10" s="36" t="s">
        <v>127</v>
      </c>
      <c r="B10" s="29" t="s">
        <v>72</v>
      </c>
      <c r="C10" s="33" t="s">
        <v>73</v>
      </c>
      <c r="D10" s="33" t="s">
        <v>74</v>
      </c>
      <c r="E10" s="33" t="s">
        <v>75</v>
      </c>
      <c r="F10" s="33" t="s">
        <v>76</v>
      </c>
      <c r="G10" s="33" t="s">
        <v>77</v>
      </c>
      <c r="H10" s="33" t="s">
        <v>78</v>
      </c>
      <c r="I10" s="33" t="s">
        <v>79</v>
      </c>
      <c r="J10" s="33" t="s">
        <v>80</v>
      </c>
      <c r="K10" s="33" t="s">
        <v>81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8" ht="13.5" thickBot="1" x14ac:dyDescent="0.25">
      <c r="A11" s="36" t="s">
        <v>127</v>
      </c>
      <c r="B11" s="29" t="s">
        <v>100</v>
      </c>
      <c r="C11" s="33" t="s">
        <v>101</v>
      </c>
      <c r="D11" s="33" t="s">
        <v>102</v>
      </c>
      <c r="E11" s="33" t="s">
        <v>103</v>
      </c>
      <c r="F11" s="33" t="s">
        <v>104</v>
      </c>
      <c r="G11" s="33" t="s">
        <v>105</v>
      </c>
      <c r="H11" s="33" t="s">
        <v>106</v>
      </c>
      <c r="I11" s="33" t="s">
        <v>107</v>
      </c>
      <c r="J11" s="33" t="s">
        <v>108</v>
      </c>
      <c r="K11" s="33" t="s">
        <v>109</v>
      </c>
      <c r="L11" s="29"/>
      <c r="M11" s="29"/>
      <c r="N11" s="29"/>
      <c r="O11" s="29"/>
      <c r="P11" s="29"/>
      <c r="Q11" s="29"/>
      <c r="R11" s="29"/>
      <c r="S11" s="29"/>
      <c r="T11" s="29"/>
    </row>
    <row r="12" spans="1:28" ht="13.5" thickBot="1" x14ac:dyDescent="0.25">
      <c r="A12" s="36" t="s">
        <v>127</v>
      </c>
      <c r="B12" s="29" t="s">
        <v>52</v>
      </c>
      <c r="C12" s="33" t="s">
        <v>53</v>
      </c>
      <c r="D12" s="33" t="s">
        <v>54</v>
      </c>
      <c r="E12" s="33" t="s">
        <v>55</v>
      </c>
      <c r="F12" s="33" t="s">
        <v>56</v>
      </c>
      <c r="G12" s="33" t="s">
        <v>57</v>
      </c>
      <c r="H12" s="33" t="s">
        <v>58</v>
      </c>
      <c r="I12" s="33" t="s">
        <v>59</v>
      </c>
      <c r="J12" s="33" t="s">
        <v>60</v>
      </c>
      <c r="K12" s="33" t="s">
        <v>61</v>
      </c>
      <c r="L12" s="29"/>
      <c r="M12" s="29"/>
      <c r="N12" s="29"/>
      <c r="O12" s="29"/>
      <c r="P12" s="29"/>
      <c r="Q12" s="29"/>
      <c r="R12" s="29"/>
      <c r="S12" s="29"/>
      <c r="T12" s="29"/>
      <c r="U12" s="38"/>
      <c r="V12" s="38"/>
      <c r="W12" s="38"/>
      <c r="X12" s="38"/>
      <c r="Y12" s="38"/>
      <c r="Z12" s="38"/>
      <c r="AA12" s="38"/>
      <c r="AB12" s="38"/>
    </row>
    <row r="13" spans="1:28" ht="13.5" thickBo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</row>
    <row r="14" spans="1:28" ht="13.5" thickBo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</row>
    <row r="15" spans="1:28" ht="13.5" thickBo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8" ht="13.5" thickBo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3.5" thickBo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3.5" thickBo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3.5" thickBo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3.5" thickBo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sortState ref="A2:AB13">
    <sortCondition descending="1" ref="A2:A13"/>
    <sortCondition ref="B2:B1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64" zoomScaleNormal="64" workbookViewId="0">
      <selection activeCell="P13" sqref="P13"/>
    </sheetView>
  </sheetViews>
  <sheetFormatPr defaultRowHeight="24.75" x14ac:dyDescent="0.4"/>
  <cols>
    <col min="1" max="1" width="8.85546875" style="23" bestFit="1" customWidth="1"/>
    <col min="2" max="2" width="3.42578125" style="23" bestFit="1" customWidth="1"/>
    <col min="3" max="4" width="27" style="23" bestFit="1" customWidth="1"/>
    <col min="5" max="5" width="7.140625" style="23" bestFit="1" customWidth="1"/>
    <col min="6" max="6" width="14.7109375" style="23" bestFit="1" customWidth="1"/>
    <col min="7" max="7" width="17.5703125" style="23" bestFit="1" customWidth="1"/>
    <col min="8" max="8" width="8.42578125" style="23" bestFit="1" customWidth="1"/>
    <col min="9" max="9" width="9.140625" style="23"/>
    <col min="10" max="10" width="8.5703125" style="23" bestFit="1" customWidth="1"/>
    <col min="11" max="11" width="3.42578125" style="23" bestFit="1" customWidth="1"/>
    <col min="12" max="13" width="30.5703125" style="23" bestFit="1" customWidth="1"/>
    <col min="14" max="14" width="7.140625" style="23" bestFit="1" customWidth="1"/>
    <col min="15" max="15" width="14.7109375" style="23" bestFit="1" customWidth="1"/>
    <col min="16" max="16" width="17.5703125" style="23" bestFit="1" customWidth="1"/>
    <col min="17" max="17" width="8.42578125" style="23" bestFit="1" customWidth="1"/>
    <col min="18" max="16384" width="9.140625" style="23"/>
  </cols>
  <sheetData>
    <row r="1" spans="1:17" x14ac:dyDescent="0.4">
      <c r="C1" s="51" t="s">
        <v>20</v>
      </c>
      <c r="D1" s="51"/>
      <c r="E1" s="51"/>
      <c r="F1" s="51"/>
      <c r="G1" s="51"/>
      <c r="L1" s="52" t="s">
        <v>23</v>
      </c>
      <c r="M1" s="52"/>
      <c r="N1" s="52"/>
      <c r="O1" s="52"/>
      <c r="P1" s="52"/>
      <c r="Q1" s="52"/>
    </row>
    <row r="2" spans="1:17" x14ac:dyDescent="0.4">
      <c r="C2" s="51"/>
      <c r="D2" s="51"/>
      <c r="E2" s="51"/>
      <c r="F2" s="51"/>
      <c r="G2" s="51"/>
      <c r="L2" s="52"/>
      <c r="M2" s="52"/>
      <c r="N2" s="52"/>
      <c r="O2" s="52"/>
      <c r="P2" s="52"/>
      <c r="Q2" s="52"/>
    </row>
    <row r="3" spans="1:17" x14ac:dyDescent="0.4">
      <c r="C3" s="23" t="s">
        <v>0</v>
      </c>
      <c r="D3" s="23" t="s">
        <v>1</v>
      </c>
      <c r="E3" s="23" t="s">
        <v>4</v>
      </c>
      <c r="F3" s="23" t="s">
        <v>2</v>
      </c>
      <c r="G3" s="23" t="s">
        <v>3</v>
      </c>
      <c r="H3" s="23" t="s">
        <v>10</v>
      </c>
      <c r="L3" s="23" t="s">
        <v>0</v>
      </c>
      <c r="M3" s="23" t="s">
        <v>1</v>
      </c>
      <c r="N3" s="23" t="s">
        <v>4</v>
      </c>
      <c r="O3" s="23" t="s">
        <v>2</v>
      </c>
      <c r="P3" s="23" t="s">
        <v>3</v>
      </c>
      <c r="Q3" s="23" t="s">
        <v>10</v>
      </c>
    </row>
    <row r="4" spans="1:17" ht="26.25" x14ac:dyDescent="0.4">
      <c r="A4" s="50" t="s">
        <v>5</v>
      </c>
      <c r="B4" s="23">
        <v>1</v>
      </c>
      <c r="C4" s="24" t="s">
        <v>62</v>
      </c>
      <c r="D4" s="24" t="s">
        <v>42</v>
      </c>
      <c r="E4" s="44">
        <v>23</v>
      </c>
      <c r="F4" s="25">
        <v>16.59</v>
      </c>
      <c r="G4" s="25">
        <v>3.41</v>
      </c>
      <c r="H4" s="23">
        <f>SUM(F4:G4)</f>
        <v>20</v>
      </c>
      <c r="J4" s="50" t="s">
        <v>5</v>
      </c>
      <c r="K4" s="23">
        <v>4</v>
      </c>
      <c r="L4" s="24" t="s">
        <v>92</v>
      </c>
      <c r="M4" s="24" t="s">
        <v>52</v>
      </c>
      <c r="N4" s="44">
        <v>-12</v>
      </c>
      <c r="O4" s="25">
        <v>6</v>
      </c>
      <c r="P4" s="25">
        <v>14</v>
      </c>
      <c r="Q4" s="23">
        <f>SUM(O4:P4)</f>
        <v>20</v>
      </c>
    </row>
    <row r="5" spans="1:17" ht="26.25" x14ac:dyDescent="0.4">
      <c r="A5" s="50"/>
      <c r="B5" s="23">
        <v>2</v>
      </c>
      <c r="C5" s="24" t="s">
        <v>72</v>
      </c>
      <c r="D5" s="24" t="s">
        <v>24</v>
      </c>
      <c r="E5" s="44">
        <v>45</v>
      </c>
      <c r="F5" s="25">
        <v>19.760000000000002</v>
      </c>
      <c r="G5" s="25">
        <v>0.24</v>
      </c>
      <c r="H5" s="23">
        <f t="shared" ref="H5:H15" si="0">SUM(F5:G5)</f>
        <v>20</v>
      </c>
      <c r="J5" s="50"/>
      <c r="K5" s="23">
        <v>5</v>
      </c>
      <c r="L5" s="24" t="s">
        <v>157</v>
      </c>
      <c r="M5" s="41" t="s">
        <v>150</v>
      </c>
      <c r="N5" s="24">
        <v>0</v>
      </c>
      <c r="O5" s="25">
        <v>10</v>
      </c>
      <c r="P5" s="25">
        <v>10</v>
      </c>
      <c r="Q5" s="23">
        <f t="shared" ref="Q5:Q15" si="1">SUM(O5:P5)</f>
        <v>20</v>
      </c>
    </row>
    <row r="6" spans="1:17" ht="26.25" x14ac:dyDescent="0.4">
      <c r="A6" s="50"/>
      <c r="B6" s="23">
        <v>3</v>
      </c>
      <c r="C6" s="24" t="s">
        <v>82</v>
      </c>
      <c r="D6" s="24" t="s">
        <v>110</v>
      </c>
      <c r="E6" s="44">
        <v>-8</v>
      </c>
      <c r="F6" s="25">
        <v>7.17</v>
      </c>
      <c r="G6" s="25">
        <v>12.83</v>
      </c>
      <c r="H6" s="23">
        <f t="shared" si="0"/>
        <v>20</v>
      </c>
      <c r="J6" s="50"/>
      <c r="K6" s="23">
        <v>6</v>
      </c>
      <c r="L6" s="24" t="s">
        <v>32</v>
      </c>
      <c r="M6" s="24" t="s">
        <v>100</v>
      </c>
      <c r="N6" s="44">
        <v>-23</v>
      </c>
      <c r="O6" s="25">
        <v>3.41</v>
      </c>
      <c r="P6" s="25">
        <v>16.59</v>
      </c>
      <c r="Q6" s="23">
        <f t="shared" si="1"/>
        <v>20</v>
      </c>
    </row>
    <row r="7" spans="1:17" x14ac:dyDescent="0.4">
      <c r="A7" s="26"/>
      <c r="C7" s="24"/>
      <c r="D7" s="24"/>
      <c r="E7" s="24"/>
      <c r="F7" s="24"/>
      <c r="G7" s="24"/>
      <c r="H7" s="23">
        <f t="shared" si="0"/>
        <v>0</v>
      </c>
      <c r="J7" s="26"/>
      <c r="L7" s="24"/>
      <c r="M7" s="24"/>
      <c r="N7" s="24"/>
      <c r="O7" s="25"/>
      <c r="P7" s="25"/>
      <c r="Q7" s="23">
        <f t="shared" si="1"/>
        <v>0</v>
      </c>
    </row>
    <row r="8" spans="1:17" ht="26.25" x14ac:dyDescent="0.4">
      <c r="A8" s="50" t="s">
        <v>6</v>
      </c>
      <c r="B8" s="23">
        <v>1</v>
      </c>
      <c r="C8" s="24" t="s">
        <v>110</v>
      </c>
      <c r="D8" s="24" t="s">
        <v>62</v>
      </c>
      <c r="E8" s="44">
        <v>25</v>
      </c>
      <c r="F8" s="25">
        <v>16.97</v>
      </c>
      <c r="G8" s="25">
        <v>3.03</v>
      </c>
      <c r="H8" s="23">
        <f t="shared" si="0"/>
        <v>20</v>
      </c>
      <c r="J8" s="50" t="s">
        <v>6</v>
      </c>
      <c r="K8" s="23">
        <v>4</v>
      </c>
      <c r="L8" s="24" t="s">
        <v>100</v>
      </c>
      <c r="M8" s="24" t="s">
        <v>92</v>
      </c>
      <c r="N8" s="44">
        <v>24</v>
      </c>
      <c r="O8" s="25">
        <v>16.78</v>
      </c>
      <c r="P8" s="25">
        <v>3.22</v>
      </c>
      <c r="Q8" s="23">
        <f t="shared" si="1"/>
        <v>20</v>
      </c>
    </row>
    <row r="9" spans="1:17" ht="26.25" x14ac:dyDescent="0.4">
      <c r="A9" s="50"/>
      <c r="B9" s="23">
        <v>2</v>
      </c>
      <c r="C9" s="24" t="s">
        <v>72</v>
      </c>
      <c r="D9" s="24" t="s">
        <v>82</v>
      </c>
      <c r="E9" s="44">
        <v>5</v>
      </c>
      <c r="F9" s="25">
        <v>11.85</v>
      </c>
      <c r="G9" s="25">
        <v>8.15</v>
      </c>
      <c r="H9" s="23">
        <f t="shared" si="0"/>
        <v>20</v>
      </c>
      <c r="J9" s="50"/>
      <c r="K9" s="23">
        <v>5</v>
      </c>
      <c r="L9" s="24" t="s">
        <v>157</v>
      </c>
      <c r="M9" s="24" t="s">
        <v>32</v>
      </c>
      <c r="N9" s="44">
        <v>-2</v>
      </c>
      <c r="O9" s="25">
        <v>9.23</v>
      </c>
      <c r="P9" s="25">
        <v>10.77</v>
      </c>
      <c r="Q9" s="23">
        <f t="shared" si="1"/>
        <v>20</v>
      </c>
    </row>
    <row r="10" spans="1:17" ht="26.25" x14ac:dyDescent="0.4">
      <c r="A10" s="50"/>
      <c r="B10" s="23">
        <v>3</v>
      </c>
      <c r="C10" s="24" t="s">
        <v>42</v>
      </c>
      <c r="D10" s="24" t="s">
        <v>24</v>
      </c>
      <c r="E10" s="44">
        <v>27</v>
      </c>
      <c r="F10" s="25">
        <v>17.34</v>
      </c>
      <c r="G10" s="25">
        <v>2.64</v>
      </c>
      <c r="H10" s="23">
        <f t="shared" si="0"/>
        <v>19.98</v>
      </c>
      <c r="J10" s="50"/>
      <c r="K10" s="23">
        <v>6</v>
      </c>
      <c r="L10" s="24" t="s">
        <v>52</v>
      </c>
      <c r="M10" s="41" t="s">
        <v>150</v>
      </c>
      <c r="N10" s="24">
        <v>0</v>
      </c>
      <c r="O10" s="25">
        <v>10</v>
      </c>
      <c r="P10" s="25">
        <v>10</v>
      </c>
      <c r="Q10" s="23">
        <f t="shared" si="1"/>
        <v>20</v>
      </c>
    </row>
    <row r="11" spans="1:17" x14ac:dyDescent="0.4">
      <c r="A11" s="26"/>
      <c r="C11" s="24"/>
      <c r="D11" s="24"/>
      <c r="E11" s="24"/>
      <c r="F11" s="25"/>
      <c r="G11" s="25"/>
      <c r="H11" s="23">
        <f t="shared" si="0"/>
        <v>0</v>
      </c>
      <c r="J11" s="26"/>
      <c r="L11" s="24"/>
      <c r="M11" s="24"/>
      <c r="N11" s="24"/>
      <c r="O11" s="25"/>
      <c r="P11" s="25"/>
      <c r="Q11" s="23">
        <f t="shared" si="1"/>
        <v>0</v>
      </c>
    </row>
    <row r="12" spans="1:17" ht="26.25" x14ac:dyDescent="0.4">
      <c r="A12" s="50" t="s">
        <v>7</v>
      </c>
      <c r="B12" s="23">
        <v>1</v>
      </c>
      <c r="C12" s="24" t="s">
        <v>62</v>
      </c>
      <c r="D12" s="24" t="s">
        <v>72</v>
      </c>
      <c r="E12" s="44">
        <v>10</v>
      </c>
      <c r="F12" s="25">
        <v>13.43</v>
      </c>
      <c r="G12" s="25">
        <v>6.57</v>
      </c>
      <c r="H12" s="23">
        <f t="shared" si="0"/>
        <v>20</v>
      </c>
      <c r="J12" s="50" t="s">
        <v>7</v>
      </c>
      <c r="K12" s="23">
        <v>4</v>
      </c>
      <c r="L12" s="24" t="s">
        <v>92</v>
      </c>
      <c r="M12" s="24" t="s">
        <v>157</v>
      </c>
      <c r="N12" s="44">
        <v>-29</v>
      </c>
      <c r="O12" s="25">
        <v>2.4900000000000002</v>
      </c>
      <c r="P12" s="25">
        <v>17.510000000000002</v>
      </c>
      <c r="Q12" s="23">
        <f t="shared" si="1"/>
        <v>20</v>
      </c>
    </row>
    <row r="13" spans="1:17" ht="26.25" x14ac:dyDescent="0.4">
      <c r="A13" s="50"/>
      <c r="B13" s="23">
        <v>2</v>
      </c>
      <c r="C13" s="24" t="s">
        <v>82</v>
      </c>
      <c r="D13" s="24" t="s">
        <v>42</v>
      </c>
      <c r="E13" s="44">
        <v>12</v>
      </c>
      <c r="F13" s="25">
        <v>14</v>
      </c>
      <c r="G13" s="25">
        <v>6</v>
      </c>
      <c r="H13" s="23">
        <f t="shared" si="0"/>
        <v>20</v>
      </c>
      <c r="J13" s="50"/>
      <c r="K13" s="23">
        <v>5</v>
      </c>
      <c r="L13" s="24" t="s">
        <v>32</v>
      </c>
      <c r="M13" s="24" t="s">
        <v>52</v>
      </c>
      <c r="N13" s="44">
        <v>39</v>
      </c>
      <c r="O13" s="25">
        <v>19.100000000000001</v>
      </c>
      <c r="P13" s="25">
        <v>0.9</v>
      </c>
      <c r="Q13" s="23">
        <f t="shared" si="1"/>
        <v>20</v>
      </c>
    </row>
    <row r="14" spans="1:17" ht="26.25" x14ac:dyDescent="0.4">
      <c r="A14" s="50"/>
      <c r="B14" s="23">
        <v>3</v>
      </c>
      <c r="C14" s="24" t="s">
        <v>24</v>
      </c>
      <c r="D14" s="24" t="s">
        <v>110</v>
      </c>
      <c r="E14" s="44">
        <v>-40</v>
      </c>
      <c r="F14" s="25">
        <v>0.78</v>
      </c>
      <c r="G14" s="25">
        <v>19.22</v>
      </c>
      <c r="H14" s="23">
        <f t="shared" si="0"/>
        <v>20</v>
      </c>
      <c r="J14" s="50"/>
      <c r="K14" s="23">
        <v>6</v>
      </c>
      <c r="L14" s="41" t="s">
        <v>150</v>
      </c>
      <c r="M14" s="24" t="s">
        <v>100</v>
      </c>
      <c r="N14" s="24">
        <v>0</v>
      </c>
      <c r="O14" s="25">
        <v>10</v>
      </c>
      <c r="P14" s="25">
        <v>10</v>
      </c>
      <c r="Q14" s="23">
        <f t="shared" si="1"/>
        <v>20</v>
      </c>
    </row>
    <row r="15" spans="1:17" x14ac:dyDescent="0.4">
      <c r="A15" s="26"/>
      <c r="C15" s="24"/>
      <c r="D15" s="24"/>
      <c r="E15" s="24"/>
      <c r="F15" s="25"/>
      <c r="G15" s="25"/>
      <c r="H15" s="23">
        <f t="shared" si="0"/>
        <v>0</v>
      </c>
      <c r="J15" s="26"/>
      <c r="L15" s="24"/>
      <c r="M15" s="24"/>
      <c r="N15" s="24"/>
      <c r="O15" s="25"/>
      <c r="P15" s="25"/>
      <c r="Q15" s="23">
        <f t="shared" si="1"/>
        <v>0</v>
      </c>
    </row>
    <row r="16" spans="1:17" x14ac:dyDescent="0.4">
      <c r="A16" s="26"/>
      <c r="J16" s="26"/>
    </row>
    <row r="17" spans="1:10" x14ac:dyDescent="0.4">
      <c r="A17" s="27"/>
      <c r="J17" s="27"/>
    </row>
  </sheetData>
  <mergeCells count="8">
    <mergeCell ref="A12:A14"/>
    <mergeCell ref="J12:J14"/>
    <mergeCell ref="C1:G2"/>
    <mergeCell ref="L1:Q2"/>
    <mergeCell ref="A4:A6"/>
    <mergeCell ref="J4:J6"/>
    <mergeCell ref="A8:A10"/>
    <mergeCell ref="J8:J10"/>
  </mergeCells>
  <hyperlinks>
    <hyperlink ref="N6" r:id="rId1" display="http://webutil.bridgebase.com/v2/tview.php?t=5531-1589731184"/>
    <hyperlink ref="N4" r:id="rId2" display="http://webutil.bridgebase.com/v2/tview.php?t=3820-1589558551"/>
    <hyperlink ref="E4" r:id="rId3" display="http://webutil.bridgebase.com/v2/tview.php?t=7783-1589738242"/>
    <hyperlink ref="E5" r:id="rId4" display="http://webutil.bridgebase.com/v2/tview.php?t=4790-1589817895"/>
    <hyperlink ref="E6" r:id="rId5" display="http://webutil.bridgebase.com/v2/tview.php?t=4543-1589817434"/>
    <hyperlink ref="E8" r:id="rId6" display="http://webutil.bridgebase.com/v2/tview.php?t=4599-1590170240"/>
    <hyperlink ref="E9" r:id="rId7" display="http://webutil.bridgebase.com/v2/tview.php?t=2147-1590163101"/>
    <hyperlink ref="E10" r:id="rId8" display="http://webutil.bridgebase.com/v2/tview.php?t=2127-1590163083"/>
    <hyperlink ref="N8" r:id="rId9" display="http://webutil.bridgebase.com/v2/tview.php?t=3226-1590166614"/>
    <hyperlink ref="N9" r:id="rId10" display="http://webutil.bridgebase.com/v2/tview.php?t=2605-1590249721"/>
    <hyperlink ref="E13" r:id="rId11" display="http://webutil.bridgebase.com/v2/tview.php?t=9967-1590339643"/>
    <hyperlink ref="E14" r:id="rId12" display="http://webutil.bridgebase.com/v2/tview.php?t=7118-1590422296"/>
    <hyperlink ref="E12" r:id="rId13" display="http://webutil.bridgebase.com/v2/tview.php?t=8898-1590425996"/>
    <hyperlink ref="N12" r:id="rId14" display="http://webutil.bridgebase.com/v2/tview.php?t=6373-1590595301"/>
    <hyperlink ref="N13" r:id="rId15" display="http://webutil.bridgebase.com/v2/tview.php?t=5404-1590681627"/>
  </hyperlinks>
  <pageMargins left="0.7" right="0.7" top="0.75" bottom="0.75" header="0.3" footer="0.3"/>
  <pageSetup paperSize="9" orientation="portrait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9" workbookViewId="0">
      <selection activeCell="K14" sqref="K14:K19"/>
    </sheetView>
  </sheetViews>
  <sheetFormatPr defaultRowHeight="15" x14ac:dyDescent="0.25"/>
  <cols>
    <col min="1" max="1" width="17" bestFit="1" customWidth="1"/>
    <col min="2" max="3" width="11.5703125" bestFit="1" customWidth="1"/>
    <col min="4" max="4" width="10.85546875" bestFit="1" customWidth="1"/>
    <col min="5" max="7" width="11.5703125" bestFit="1" customWidth="1"/>
    <col min="8" max="8" width="15" bestFit="1" customWidth="1"/>
    <col min="9" max="9" width="13.140625" bestFit="1" customWidth="1"/>
    <col min="10" max="10" width="14.28515625" bestFit="1" customWidth="1"/>
    <col min="11" max="11" width="12" bestFit="1" customWidth="1"/>
  </cols>
  <sheetData>
    <row r="1" spans="1:11" ht="20.25" thickBot="1" x14ac:dyDescent="0.3">
      <c r="A1" s="18" t="s">
        <v>20</v>
      </c>
      <c r="B1" s="19"/>
      <c r="C1" s="19"/>
      <c r="D1" s="19"/>
      <c r="E1" s="19"/>
      <c r="F1" s="19"/>
      <c r="G1" s="19"/>
      <c r="H1" s="19" t="s">
        <v>172</v>
      </c>
      <c r="I1" s="19" t="s">
        <v>173</v>
      </c>
      <c r="J1" s="19"/>
    </row>
    <row r="2" spans="1:11" ht="21" thickTop="1" thickBot="1" x14ac:dyDescent="0.3">
      <c r="A2" s="20"/>
      <c r="B2" s="20" t="s">
        <v>141</v>
      </c>
      <c r="C2" s="20" t="s">
        <v>165</v>
      </c>
      <c r="D2" s="20" t="s">
        <v>138</v>
      </c>
      <c r="E2" s="20" t="s">
        <v>142</v>
      </c>
      <c r="F2" s="20" t="s">
        <v>146</v>
      </c>
      <c r="G2" s="20" t="s">
        <v>144</v>
      </c>
      <c r="H2" s="21" t="s">
        <v>171</v>
      </c>
      <c r="I2" s="21" t="s">
        <v>170</v>
      </c>
      <c r="J2" s="19" t="s">
        <v>21</v>
      </c>
      <c r="K2" s="46" t="s">
        <v>152</v>
      </c>
    </row>
    <row r="3" spans="1:11" ht="27.75" thickTop="1" thickBot="1" x14ac:dyDescent="0.45">
      <c r="A3" s="20" t="s">
        <v>158</v>
      </c>
      <c r="B3" s="22" t="s">
        <v>22</v>
      </c>
      <c r="C3" s="3">
        <v>9.61</v>
      </c>
      <c r="D3" s="3">
        <v>14.8</v>
      </c>
      <c r="E3" s="25">
        <v>13.43</v>
      </c>
      <c r="F3" s="25">
        <v>3.03</v>
      </c>
      <c r="G3" s="25">
        <v>16.59</v>
      </c>
      <c r="H3" s="21">
        <f>SUM(B3:D3)</f>
        <v>24.41</v>
      </c>
      <c r="I3" s="21">
        <f>Alapszakasz_kereszttábla!Q8</f>
        <v>25.826249999999998</v>
      </c>
      <c r="J3" s="19">
        <f>SUM(H3:I3, E3,F3,G3)</f>
        <v>83.286249999999995</v>
      </c>
      <c r="K3">
        <v>8</v>
      </c>
    </row>
    <row r="4" spans="1:11" ht="27.75" thickTop="1" thickBot="1" x14ac:dyDescent="0.45">
      <c r="A4" s="20" t="s">
        <v>159</v>
      </c>
      <c r="B4" s="3">
        <v>10.39</v>
      </c>
      <c r="C4" s="22" t="s">
        <v>22</v>
      </c>
      <c r="D4" s="12">
        <v>15.75</v>
      </c>
      <c r="E4" s="25">
        <v>8.15</v>
      </c>
      <c r="F4" s="25">
        <v>7.17</v>
      </c>
      <c r="G4" s="25">
        <v>14</v>
      </c>
      <c r="H4" s="21">
        <f t="shared" ref="H4:H5" si="0">SUM(B4:D4)</f>
        <v>26.14</v>
      </c>
      <c r="I4" s="21">
        <f>Alapszakasz_kereszttábla!Q3</f>
        <v>14.83</v>
      </c>
      <c r="J4" s="19">
        <f>SUM(H4:I4, E4,F4,G4)</f>
        <v>70.289999999999992</v>
      </c>
      <c r="K4">
        <v>8</v>
      </c>
    </row>
    <row r="5" spans="1:11" ht="27.75" thickTop="1" thickBot="1" x14ac:dyDescent="0.45">
      <c r="A5" s="20" t="s">
        <v>160</v>
      </c>
      <c r="B5" s="3">
        <v>5.2</v>
      </c>
      <c r="C5" s="12">
        <v>4.25</v>
      </c>
      <c r="D5" s="22" t="s">
        <v>22</v>
      </c>
      <c r="E5" s="25">
        <v>0.24</v>
      </c>
      <c r="F5" s="25">
        <v>0.78</v>
      </c>
      <c r="G5" s="25">
        <v>2.64</v>
      </c>
      <c r="H5" s="21">
        <f t="shared" si="0"/>
        <v>9.4499999999999993</v>
      </c>
      <c r="I5" s="21">
        <f>Alapszakasz_kereszttábla!Q4</f>
        <v>19.3125</v>
      </c>
      <c r="J5" s="19">
        <f>SUM(H5:I5, E5,F5,G5)</f>
        <v>32.422499999999999</v>
      </c>
      <c r="K5">
        <v>8</v>
      </c>
    </row>
    <row r="6" spans="1:11" ht="27.75" thickTop="1" thickBot="1" x14ac:dyDescent="0.45">
      <c r="A6" s="20" t="s">
        <v>161</v>
      </c>
      <c r="B6" s="25">
        <v>6.57</v>
      </c>
      <c r="C6" s="25">
        <v>11.85</v>
      </c>
      <c r="D6" s="25">
        <v>19.760000000000002</v>
      </c>
      <c r="E6" s="22" t="s">
        <v>22</v>
      </c>
      <c r="F6" s="3">
        <v>12.18</v>
      </c>
      <c r="G6" s="3">
        <v>10</v>
      </c>
      <c r="H6" s="21">
        <f>SUM(E6:G6)</f>
        <v>22.18</v>
      </c>
      <c r="I6" s="21">
        <f>Alapszakasz_kereszttábla!Q13</f>
        <v>23.524999999999999</v>
      </c>
      <c r="J6" s="19">
        <f>SUM(H6:I6,B6,C6,D6)</f>
        <v>83.885000000000005</v>
      </c>
      <c r="K6">
        <v>8</v>
      </c>
    </row>
    <row r="7" spans="1:11" ht="27.75" thickTop="1" thickBot="1" x14ac:dyDescent="0.45">
      <c r="A7" s="20" t="s">
        <v>162</v>
      </c>
      <c r="B7" s="25">
        <v>16.97</v>
      </c>
      <c r="C7" s="25">
        <v>12.83</v>
      </c>
      <c r="D7" s="25">
        <v>19.22</v>
      </c>
      <c r="E7" s="3">
        <v>7.82</v>
      </c>
      <c r="F7" s="22" t="s">
        <v>22</v>
      </c>
      <c r="G7" s="3">
        <v>9.23</v>
      </c>
      <c r="H7" s="21">
        <f t="shared" ref="H7:H8" si="1">SUM(E7:G7)</f>
        <v>17.05</v>
      </c>
      <c r="I7" s="21">
        <f>Alapszakasz_kereszttábla!Q18</f>
        <v>24.05</v>
      </c>
      <c r="J7" s="19">
        <f>SUM(H7:I7,B7,C7,D7)</f>
        <v>90.12</v>
      </c>
      <c r="K7">
        <v>8</v>
      </c>
    </row>
    <row r="8" spans="1:11" ht="27.75" thickTop="1" thickBot="1" x14ac:dyDescent="0.45">
      <c r="A8" s="20" t="s">
        <v>163</v>
      </c>
      <c r="B8" s="25">
        <v>3.41</v>
      </c>
      <c r="C8" s="25">
        <v>6</v>
      </c>
      <c r="D8" s="25">
        <v>17.34</v>
      </c>
      <c r="E8" s="3">
        <v>10</v>
      </c>
      <c r="F8" s="3">
        <v>10.77</v>
      </c>
      <c r="G8" s="22" t="s">
        <v>22</v>
      </c>
      <c r="H8" s="21">
        <f t="shared" si="1"/>
        <v>20.77</v>
      </c>
      <c r="I8" s="21">
        <f>Alapszakasz_kereszttábla!Q15</f>
        <v>21.234999999999999</v>
      </c>
      <c r="J8" s="19">
        <f>SUM(H8:I8,B8,C8,D8)</f>
        <v>68.754999999999995</v>
      </c>
      <c r="K8">
        <v>8</v>
      </c>
    </row>
    <row r="9" spans="1:11" ht="20.25" thickTop="1" x14ac:dyDescent="0.25">
      <c r="A9" s="21"/>
      <c r="B9" s="21"/>
      <c r="C9" s="21"/>
      <c r="D9" s="21"/>
      <c r="E9" s="21"/>
      <c r="F9" s="21"/>
      <c r="G9" s="21"/>
      <c r="H9" s="21">
        <f>SUM(H3:H8)</f>
        <v>120</v>
      </c>
      <c r="I9" s="21"/>
      <c r="J9" s="19">
        <f>SUM(J3:J8)</f>
        <v>428.75874999999996</v>
      </c>
    </row>
    <row r="10" spans="1:11" ht="19.5" x14ac:dyDescent="0.25">
      <c r="A10" s="21"/>
      <c r="B10" s="21"/>
      <c r="C10" s="21"/>
      <c r="D10" s="21"/>
      <c r="E10" s="21"/>
      <c r="F10" s="21"/>
      <c r="G10" s="21"/>
      <c r="H10" s="21">
        <f>SUM(H9)/6</f>
        <v>20</v>
      </c>
      <c r="I10" s="21"/>
      <c r="J10" s="19"/>
    </row>
    <row r="11" spans="1:11" ht="19.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9"/>
    </row>
    <row r="12" spans="1:11" ht="20.25" thickBot="1" x14ac:dyDescent="0.3">
      <c r="A12" s="18" t="s">
        <v>23</v>
      </c>
      <c r="B12" s="19"/>
      <c r="C12" s="19"/>
      <c r="D12" s="19"/>
      <c r="E12" s="19"/>
      <c r="F12" s="19"/>
      <c r="G12" s="19"/>
      <c r="H12" s="19" t="s">
        <v>172</v>
      </c>
      <c r="I12" s="19" t="s">
        <v>173</v>
      </c>
      <c r="J12" s="19"/>
    </row>
    <row r="13" spans="1:11" ht="21" thickTop="1" thickBot="1" x14ac:dyDescent="0.3">
      <c r="A13" s="20"/>
      <c r="B13" s="20" t="s">
        <v>140</v>
      </c>
      <c r="C13" s="20" t="s">
        <v>139</v>
      </c>
      <c r="D13" s="20" t="s">
        <v>151</v>
      </c>
      <c r="E13" s="20" t="s">
        <v>148</v>
      </c>
      <c r="F13" s="20" t="s">
        <v>143</v>
      </c>
      <c r="G13" s="20" t="s">
        <v>145</v>
      </c>
      <c r="H13" s="21" t="s">
        <v>171</v>
      </c>
      <c r="I13" s="21" t="s">
        <v>170</v>
      </c>
      <c r="J13" s="19" t="s">
        <v>21</v>
      </c>
      <c r="K13" s="46" t="s">
        <v>152</v>
      </c>
    </row>
    <row r="14" spans="1:11" ht="27.75" thickTop="1" thickBot="1" x14ac:dyDescent="0.45">
      <c r="A14" s="20" t="s">
        <v>164</v>
      </c>
      <c r="B14" s="22" t="s">
        <v>22</v>
      </c>
      <c r="C14" s="3">
        <v>15.75</v>
      </c>
      <c r="D14" s="43">
        <v>10</v>
      </c>
      <c r="E14" s="25">
        <v>2.4900000000000002</v>
      </c>
      <c r="F14" s="25">
        <v>3.22</v>
      </c>
      <c r="G14" s="25">
        <v>6</v>
      </c>
      <c r="H14" s="21">
        <f>SUM(B14:D14)</f>
        <v>25.75</v>
      </c>
      <c r="I14" s="21">
        <f>Alapszakasz_kereszttábla!Q6</f>
        <v>9.7850000000000001</v>
      </c>
      <c r="J14" s="19">
        <f>SUM(H14:I14,E14,F14,G14)</f>
        <v>47.244999999999997</v>
      </c>
      <c r="K14">
        <v>8</v>
      </c>
    </row>
    <row r="15" spans="1:11" ht="27.75" thickTop="1" thickBot="1" x14ac:dyDescent="0.45">
      <c r="A15" s="20" t="s">
        <v>32</v>
      </c>
      <c r="B15" s="3">
        <v>4.25</v>
      </c>
      <c r="C15" s="22" t="s">
        <v>22</v>
      </c>
      <c r="D15" s="43">
        <v>10</v>
      </c>
      <c r="E15" s="25">
        <v>10.77</v>
      </c>
      <c r="F15" s="25">
        <v>3.41</v>
      </c>
      <c r="G15" s="25">
        <v>19.100000000000001</v>
      </c>
      <c r="H15" s="21">
        <f t="shared" ref="H15" si="2">SUM(B15:D15)</f>
        <v>14.25</v>
      </c>
      <c r="I15" s="21">
        <f>Alapszakasz_kereszttábla!Q5</f>
        <v>8.24</v>
      </c>
      <c r="J15" s="19">
        <f t="shared" ref="J15" si="3">SUM(H15:I15,E15,F15,G15)</f>
        <v>55.77</v>
      </c>
      <c r="K15">
        <v>8</v>
      </c>
    </row>
    <row r="16" spans="1:11" ht="27" thickTop="1" thickBot="1" x14ac:dyDescent="0.3">
      <c r="A16" s="20" t="s">
        <v>150</v>
      </c>
      <c r="B16" s="43">
        <v>10</v>
      </c>
      <c r="C16" s="43">
        <v>10</v>
      </c>
      <c r="D16" s="22" t="s">
        <v>22</v>
      </c>
      <c r="E16" s="43">
        <v>10</v>
      </c>
      <c r="F16" s="43">
        <v>10</v>
      </c>
      <c r="G16" s="43">
        <v>10</v>
      </c>
      <c r="H16" s="21">
        <f>SUM(B16:D16)-20</f>
        <v>0</v>
      </c>
      <c r="I16" s="21">
        <f>Alapszakasz_kereszttábla!Q7</f>
        <v>0</v>
      </c>
      <c r="J16" s="19">
        <f>SUM(H16:I16,E16,F16,G16)-30</f>
        <v>0</v>
      </c>
      <c r="K16">
        <v>8</v>
      </c>
    </row>
    <row r="17" spans="1:11" ht="27.75" thickTop="1" thickBot="1" x14ac:dyDescent="0.45">
      <c r="A17" s="20" t="s">
        <v>157</v>
      </c>
      <c r="B17" s="25">
        <v>17.510000000000002</v>
      </c>
      <c r="C17" s="25">
        <v>9.23</v>
      </c>
      <c r="D17" s="43">
        <v>10</v>
      </c>
      <c r="E17" s="22" t="s">
        <v>22</v>
      </c>
      <c r="F17" s="3">
        <v>9.23</v>
      </c>
      <c r="G17" s="3">
        <v>12.83</v>
      </c>
      <c r="H17" s="21">
        <f>SUM(E17:G17)</f>
        <v>22.060000000000002</v>
      </c>
      <c r="I17" s="21">
        <f>Alapszakasz_kereszttábla!Q16</f>
        <v>9.59</v>
      </c>
      <c r="J17" s="19">
        <f>SUM(H17:I17,B17,C17,D17)</f>
        <v>68.39</v>
      </c>
      <c r="K17">
        <v>8</v>
      </c>
    </row>
    <row r="18" spans="1:11" ht="27.75" thickTop="1" thickBot="1" x14ac:dyDescent="0.45">
      <c r="A18" s="20" t="s">
        <v>100</v>
      </c>
      <c r="B18" s="25">
        <v>16.78</v>
      </c>
      <c r="C18" s="25">
        <v>16.59</v>
      </c>
      <c r="D18" s="43">
        <v>10</v>
      </c>
      <c r="E18" s="3">
        <v>10.77</v>
      </c>
      <c r="F18" s="22" t="s">
        <v>22</v>
      </c>
      <c r="G18" s="3">
        <v>9.23</v>
      </c>
      <c r="H18" s="21">
        <f t="shared" ref="H18:H19" si="4">SUM(E18:G18)</f>
        <v>20</v>
      </c>
      <c r="I18" s="21">
        <f>Alapszakasz_kereszttábla!Q14</f>
        <v>8.4600000000000009</v>
      </c>
      <c r="J18" s="19">
        <f t="shared" ref="J18:J19" si="5">SUM(H18:I18,B18,C18,D18)</f>
        <v>71.83</v>
      </c>
      <c r="K18">
        <v>8</v>
      </c>
    </row>
    <row r="19" spans="1:11" ht="27.75" thickTop="1" thickBot="1" x14ac:dyDescent="0.45">
      <c r="A19" s="20" t="s">
        <v>52</v>
      </c>
      <c r="B19" s="25">
        <v>14</v>
      </c>
      <c r="C19" s="25">
        <v>0.9</v>
      </c>
      <c r="D19" s="43">
        <v>10</v>
      </c>
      <c r="E19" s="3">
        <v>7.17</v>
      </c>
      <c r="F19" s="3">
        <v>10.77</v>
      </c>
      <c r="G19" s="22" t="s">
        <v>22</v>
      </c>
      <c r="H19" s="21">
        <f t="shared" si="4"/>
        <v>17.939999999999998</v>
      </c>
      <c r="I19" s="21">
        <f>Alapszakasz_kereszttábla!Q17</f>
        <v>3.1399999999999997</v>
      </c>
      <c r="J19" s="19">
        <f t="shared" si="5"/>
        <v>45.98</v>
      </c>
      <c r="K19">
        <v>8</v>
      </c>
    </row>
    <row r="20" spans="1:11" ht="20.25" thickTop="1" x14ac:dyDescent="0.25">
      <c r="A20" s="19"/>
      <c r="B20" s="19"/>
      <c r="C20" s="19"/>
      <c r="D20" s="19"/>
      <c r="E20" s="19"/>
      <c r="F20" s="19"/>
      <c r="G20" s="19"/>
      <c r="H20" s="19">
        <f>SUM(H14:H19)+20</f>
        <v>120</v>
      </c>
      <c r="I20" s="19"/>
      <c r="J20" s="19">
        <f>SUM(J14:J19)+20</f>
        <v>309.21500000000003</v>
      </c>
    </row>
    <row r="21" spans="1:11" x14ac:dyDescent="0.25">
      <c r="H21">
        <f>SUM(H20)/6</f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3" zoomScale="68" zoomScaleNormal="68" workbookViewId="0">
      <selection activeCell="B15" sqref="B15"/>
    </sheetView>
  </sheetViews>
  <sheetFormatPr defaultRowHeight="26.25" x14ac:dyDescent="0.4"/>
  <cols>
    <col min="1" max="1" width="8.7109375" style="31" bestFit="1" customWidth="1"/>
    <col min="2" max="2" width="29.28515625" style="31" bestFit="1" customWidth="1"/>
    <col min="3" max="3" width="19.85546875" style="31" bestFit="1" customWidth="1"/>
    <col min="4" max="4" width="13.5703125" style="31" bestFit="1" customWidth="1"/>
    <col min="5" max="7" width="9.140625" style="31"/>
    <col min="8" max="8" width="28.85546875" style="31" bestFit="1" customWidth="1"/>
    <col min="9" max="16384" width="9.140625" style="31"/>
  </cols>
  <sheetData>
    <row r="1" spans="1:4" x14ac:dyDescent="0.4">
      <c r="A1" s="30"/>
      <c r="B1" s="30" t="s">
        <v>20</v>
      </c>
      <c r="D1" s="31" t="s">
        <v>136</v>
      </c>
    </row>
    <row r="2" spans="1:4" x14ac:dyDescent="0.4">
      <c r="A2" s="30" t="s">
        <v>16</v>
      </c>
      <c r="B2" s="30" t="s">
        <v>17</v>
      </c>
      <c r="C2" s="30" t="s">
        <v>18</v>
      </c>
    </row>
    <row r="3" spans="1:4" x14ac:dyDescent="0.4">
      <c r="A3" s="30">
        <v>1</v>
      </c>
      <c r="B3" s="53" t="str">
        <f>Rájátszás_kereszttábla!A7</f>
        <v>ALMA MATER</v>
      </c>
      <c r="C3" s="54">
        <f>Rájátszás_kereszttábla!J7</f>
        <v>90.12</v>
      </c>
    </row>
    <row r="4" spans="1:4" x14ac:dyDescent="0.4">
      <c r="A4" s="30">
        <v>2</v>
      </c>
      <c r="B4" s="57" t="str">
        <f>Rájátszás_kereszttábla!A6</f>
        <v>MM GROUP</v>
      </c>
      <c r="C4" s="58">
        <f>Rájátszás_kereszttábla!J6</f>
        <v>83.885000000000005</v>
      </c>
    </row>
    <row r="5" spans="1:4" x14ac:dyDescent="0.4">
      <c r="A5" s="30">
        <v>3</v>
      </c>
      <c r="B5" s="55" t="str">
        <f>Rájátszás_kereszttábla!A3</f>
        <v>AQUA</v>
      </c>
      <c r="C5" s="56">
        <f>Rájátszás_kereszttábla!J3</f>
        <v>83.286249999999995</v>
      </c>
    </row>
    <row r="6" spans="1:4" x14ac:dyDescent="0.4">
      <c r="A6" s="30">
        <v>4</v>
      </c>
      <c r="B6" s="30" t="str">
        <f>Rájátszás_kereszttábla!A4</f>
        <v>4 VERZIÓ</v>
      </c>
      <c r="C6" s="3">
        <f>Rájátszás_kereszttábla!J4</f>
        <v>70.289999999999992</v>
      </c>
    </row>
    <row r="7" spans="1:4" x14ac:dyDescent="0.4">
      <c r="A7" s="30">
        <v>5</v>
      </c>
      <c r="B7" s="30" t="str">
        <f>Rájátszás_kereszttábla!A8</f>
        <v>4SZAN</v>
      </c>
      <c r="C7" s="3">
        <f>Rájátszás_kereszttábla!J8</f>
        <v>68.754999999999995</v>
      </c>
    </row>
    <row r="8" spans="1:4" x14ac:dyDescent="0.4">
      <c r="A8" s="30">
        <v>6</v>
      </c>
      <c r="B8" s="30" t="str">
        <f>Rájátszás_kereszttábla!A5</f>
        <v>SPEEDY GIRLS</v>
      </c>
      <c r="C8" s="3">
        <f>Rájátszás_kereszttábla!J5</f>
        <v>32.422499999999999</v>
      </c>
    </row>
    <row r="9" spans="1:4" x14ac:dyDescent="0.4">
      <c r="C9" s="32">
        <f>SUM(C3:C8)</f>
        <v>428.75874999999996</v>
      </c>
    </row>
    <row r="11" spans="1:4" x14ac:dyDescent="0.4">
      <c r="A11" s="30"/>
      <c r="B11" s="30" t="s">
        <v>23</v>
      </c>
    </row>
    <row r="12" spans="1:4" x14ac:dyDescent="0.4">
      <c r="A12" s="30" t="s">
        <v>16</v>
      </c>
      <c r="B12" s="30" t="s">
        <v>17</v>
      </c>
      <c r="C12" s="30" t="s">
        <v>18</v>
      </c>
    </row>
    <row r="13" spans="1:4" x14ac:dyDescent="0.4">
      <c r="A13" s="30">
        <v>1</v>
      </c>
      <c r="B13" s="53" t="str">
        <f>Rájátszás_kereszttábla!A18</f>
        <v>Sárga Zsiguli</v>
      </c>
      <c r="C13" s="54">
        <f>Rájátszás_kereszttábla!J18</f>
        <v>71.83</v>
      </c>
    </row>
    <row r="14" spans="1:4" x14ac:dyDescent="0.4">
      <c r="A14" s="30">
        <v>2</v>
      </c>
      <c r="B14" s="57" t="str">
        <f>Rájátszás_kereszttábla!A17</f>
        <v>Funny Tabbies</v>
      </c>
      <c r="C14" s="58">
        <f>Rájátszás_kereszttábla!J17</f>
        <v>68.39</v>
      </c>
    </row>
    <row r="15" spans="1:4" x14ac:dyDescent="0.4">
      <c r="A15" s="30">
        <v>3</v>
      </c>
      <c r="B15" s="55" t="str">
        <f>Rájátszás_kereszttábla!A15</f>
        <v>Totó</v>
      </c>
      <c r="C15" s="56">
        <f>Rájátszás_kereszttábla!J15</f>
        <v>55.77</v>
      </c>
    </row>
    <row r="16" spans="1:4" x14ac:dyDescent="0.4">
      <c r="A16" s="30">
        <v>4</v>
      </c>
      <c r="B16" s="30" t="str">
        <f>Rájátszás_kereszttábla!A14</f>
        <v>Bridzs-it Jones</v>
      </c>
      <c r="C16" s="3">
        <f>Rájátszás_kereszttábla!J14</f>
        <v>47.244999999999997</v>
      </c>
    </row>
    <row r="17" spans="1:3" x14ac:dyDescent="0.4">
      <c r="A17" s="30">
        <v>5</v>
      </c>
      <c r="B17" s="30" t="str">
        <f>Rájátszás_kereszttábla!A19</f>
        <v>Túrórudi</v>
      </c>
      <c r="C17" s="3">
        <f>Rájátszás_kereszttábla!J19</f>
        <v>45.98</v>
      </c>
    </row>
    <row r="18" spans="1:3" x14ac:dyDescent="0.4">
      <c r="A18" s="30">
        <v>6</v>
      </c>
      <c r="B18" s="30" t="str">
        <f>Rájátszás_kereszttábla!A16</f>
        <v>Bye</v>
      </c>
      <c r="C18" s="3">
        <f>Rájátszás_kereszttábla!J16</f>
        <v>0</v>
      </c>
    </row>
    <row r="19" spans="1:3" x14ac:dyDescent="0.4">
      <c r="C19" s="31">
        <f>SUM(C13:C18)+20</f>
        <v>309.21500000000003</v>
      </c>
    </row>
  </sheetData>
  <sortState ref="B13:C18">
    <sortCondition descending="1" ref="C13:C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Alapszakasz_mérkőzések</vt:lpstr>
      <vt:lpstr>Alapszakasz_kereszttábla</vt:lpstr>
      <vt:lpstr>Alapszakasz_aktuális_állás</vt:lpstr>
      <vt:lpstr>Csapatok</vt:lpstr>
      <vt:lpstr>Rájátszás_mérkőzések</vt:lpstr>
      <vt:lpstr>Rájátszás_kereszttábla</vt:lpstr>
      <vt:lpstr>Rájátszás_aktuális állás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 Zoltán</dc:creator>
  <cp:lastModifiedBy>Rapp Zoltán</cp:lastModifiedBy>
  <cp:lastPrinted>2019-12-12T08:46:32Z</cp:lastPrinted>
  <dcterms:created xsi:type="dcterms:W3CDTF">2016-11-28T11:53:13Z</dcterms:created>
  <dcterms:modified xsi:type="dcterms:W3CDTF">2020-05-28T19:03:25Z</dcterms:modified>
</cp:coreProperties>
</file>